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40" yWindow="-165" windowWidth="15480" windowHeight="9915" tabRatio="646"/>
  </bookViews>
  <sheets>
    <sheet name="Расчет сводный" sheetId="49" r:id="rId1"/>
    <sheet name="Приложение 1" sheetId="1" state="hidden" r:id="rId2"/>
    <sheet name="1111" sheetId="38" state="hidden" r:id="rId3"/>
    <sheet name="Расходные материалы" sheetId="51" r:id="rId4"/>
    <sheet name="Приложение 3" sheetId="47" state="hidden" r:id="rId5"/>
    <sheet name="Приложение 4" sheetId="48" state="hidden" r:id="rId6"/>
    <sheet name="зар.плата" sheetId="52" r:id="rId7"/>
    <sheet name="223" sheetId="54" r:id="rId8"/>
    <sheet name="223 (План на 2019 год)" sheetId="53" r:id="rId9"/>
  </sheets>
  <externalReferences>
    <externalReference r:id="rId10"/>
  </externalReferences>
  <definedNames>
    <definedName name="_a" localSheetId="8">#REF!</definedName>
    <definedName name="_a">#REF!</definedName>
    <definedName name="_d" localSheetId="8">#REF!</definedName>
    <definedName name="_d">#REF!</definedName>
    <definedName name="_s" localSheetId="8">#REF!</definedName>
    <definedName name="_s">#REF!</definedName>
    <definedName name="_x" localSheetId="8">#REF!</definedName>
    <definedName name="_x">#REF!</definedName>
    <definedName name="fhjgjkg" localSheetId="8">#REF!</definedName>
    <definedName name="fhjgjkg">#REF!</definedName>
    <definedName name="j" localSheetId="8">#REF!</definedName>
    <definedName name="j">#REF!</definedName>
    <definedName name="l" localSheetId="8">#REF!</definedName>
    <definedName name="l">#REF!</definedName>
    <definedName name="n" localSheetId="8">#REF!</definedName>
    <definedName name="n">#REF!</definedName>
    <definedName name="ssss" localSheetId="8">#REF!</definedName>
    <definedName name="ssss">#REF!</definedName>
    <definedName name="А" localSheetId="8">#REF!</definedName>
    <definedName name="А">#REF!</definedName>
    <definedName name="аб" localSheetId="8">#REF!</definedName>
    <definedName name="аб">#REF!</definedName>
    <definedName name="абв" localSheetId="8">#REF!</definedName>
    <definedName name="абв">#REF!</definedName>
    <definedName name="б2" localSheetId="8">#REF!</definedName>
    <definedName name="б2">#REF!</definedName>
    <definedName name="В" localSheetId="8">#REF!</definedName>
    <definedName name="В">#REF!</definedName>
    <definedName name="да" localSheetId="8">#REF!</definedName>
    <definedName name="да">#REF!</definedName>
    <definedName name="ж" localSheetId="8">#REF!</definedName>
    <definedName name="ж">#REF!</definedName>
    <definedName name="И" localSheetId="8">#REF!</definedName>
    <definedName name="И">#REF!</definedName>
    <definedName name="индекс_У" localSheetId="8">#REF!</definedName>
    <definedName name="индекс_У">#REF!</definedName>
    <definedName name="КТС" localSheetId="8">#REF!</definedName>
    <definedName name="КТС">#REF!</definedName>
    <definedName name="оклады">[1]оклады!$B$12:$S$13</definedName>
    <definedName name="ооп12" localSheetId="8">#REF!</definedName>
    <definedName name="ооп12">#REF!</definedName>
    <definedName name="ОРШЩЛДЛИО4БЮ" localSheetId="8">#REF!</definedName>
    <definedName name="ОРШЩЛДЛИО4БЮ">#REF!</definedName>
    <definedName name="п" localSheetId="8">#REF!</definedName>
    <definedName name="п">#REF!</definedName>
    <definedName name="п1111111" localSheetId="8">#REF!</definedName>
    <definedName name="п1111111">#REF!</definedName>
    <definedName name="пппппппп" localSheetId="8">#REF!</definedName>
    <definedName name="пппппппп">#REF!</definedName>
    <definedName name="Р" localSheetId="8">#REF!</definedName>
    <definedName name="Р">#REF!</definedName>
    <definedName name="ррррррррррр" localSheetId="8">#REF!</definedName>
    <definedName name="ррррррррррр">#REF!</definedName>
    <definedName name="РРТП" localSheetId="8">#REF!</definedName>
    <definedName name="РРТП">#REF!</definedName>
    <definedName name="штатн" localSheetId="8">#REF!</definedName>
    <definedName name="штатн">#REF!</definedName>
  </definedNames>
  <calcPr calcId="114210"/>
</workbook>
</file>

<file path=xl/calcChain.xml><?xml version="1.0" encoding="utf-8"?>
<calcChain xmlns="http://schemas.openxmlformats.org/spreadsheetml/2006/main">
  <c r="D13" i="49"/>
  <c r="M18" i="54"/>
  <c r="E10"/>
  <c r="K10"/>
  <c r="I10"/>
  <c r="L10"/>
  <c r="M10"/>
  <c r="E11"/>
  <c r="K11"/>
  <c r="I11"/>
  <c r="L11"/>
  <c r="M11"/>
  <c r="E12"/>
  <c r="K12"/>
  <c r="I12"/>
  <c r="L12"/>
  <c r="M12"/>
  <c r="E13"/>
  <c r="K13"/>
  <c r="I13"/>
  <c r="L13"/>
  <c r="M13"/>
  <c r="E14"/>
  <c r="K14"/>
  <c r="I14"/>
  <c r="L14"/>
  <c r="M14"/>
  <c r="E15"/>
  <c r="K15"/>
  <c r="I15"/>
  <c r="L15"/>
  <c r="M15"/>
  <c r="M16"/>
  <c r="G10"/>
  <c r="G11"/>
  <c r="G12"/>
  <c r="G13"/>
  <c r="G14"/>
  <c r="G15"/>
  <c r="E16"/>
  <c r="G16"/>
  <c r="E17"/>
  <c r="G17"/>
  <c r="M17"/>
  <c r="D7" i="53"/>
  <c r="G7"/>
  <c r="H7"/>
  <c r="K7"/>
  <c r="N7"/>
  <c r="O7"/>
  <c r="R7"/>
  <c r="U7"/>
  <c r="X7"/>
  <c r="Y7"/>
  <c r="Z7"/>
  <c r="D8"/>
  <c r="G8"/>
  <c r="H8"/>
  <c r="K8"/>
  <c r="N8"/>
  <c r="O8"/>
  <c r="R8"/>
  <c r="U8"/>
  <c r="Y8"/>
  <c r="Z8"/>
  <c r="D9"/>
  <c r="G9"/>
  <c r="H9"/>
  <c r="K9"/>
  <c r="N9"/>
  <c r="O9"/>
  <c r="R9"/>
  <c r="U9"/>
  <c r="X9"/>
  <c r="Y9"/>
  <c r="Z9"/>
  <c r="B10"/>
  <c r="D10"/>
  <c r="E10"/>
  <c r="G10"/>
  <c r="H10"/>
  <c r="I10"/>
  <c r="K10"/>
  <c r="L10"/>
  <c r="N10"/>
  <c r="O10"/>
  <c r="P10"/>
  <c r="R10"/>
  <c r="S10"/>
  <c r="U10"/>
  <c r="V10"/>
  <c r="X10"/>
  <c r="Y10"/>
  <c r="Z10"/>
  <c r="D11"/>
  <c r="G11"/>
  <c r="H11"/>
  <c r="K11"/>
  <c r="N11"/>
  <c r="O11"/>
  <c r="R11"/>
  <c r="U11"/>
  <c r="X11"/>
  <c r="Y11"/>
  <c r="Z11"/>
  <c r="D12"/>
  <c r="G12"/>
  <c r="H12"/>
  <c r="K12"/>
  <c r="N12"/>
  <c r="O12"/>
  <c r="R12"/>
  <c r="U12"/>
  <c r="Y12"/>
  <c r="Z12"/>
  <c r="D13"/>
  <c r="G13"/>
  <c r="H13"/>
  <c r="K13"/>
  <c r="N13"/>
  <c r="O13"/>
  <c r="R13"/>
  <c r="U13"/>
  <c r="X13"/>
  <c r="Y13"/>
  <c r="Z13"/>
  <c r="B14"/>
  <c r="D14"/>
  <c r="E14"/>
  <c r="G14"/>
  <c r="H14"/>
  <c r="I14"/>
  <c r="K14"/>
  <c r="L14"/>
  <c r="N14"/>
  <c r="O14"/>
  <c r="P14"/>
  <c r="R14"/>
  <c r="S14"/>
  <c r="U14"/>
  <c r="X14"/>
  <c r="Y14"/>
  <c r="Z14"/>
  <c r="D15"/>
  <c r="G15"/>
  <c r="H15"/>
  <c r="K15"/>
  <c r="N15"/>
  <c r="O15"/>
  <c r="R15"/>
  <c r="U15"/>
  <c r="X15"/>
  <c r="Y15"/>
  <c r="Z15"/>
  <c r="D16"/>
  <c r="G16"/>
  <c r="H16"/>
  <c r="K16"/>
  <c r="N16"/>
  <c r="O16"/>
  <c r="R16"/>
  <c r="U16"/>
  <c r="Y16"/>
  <c r="Z16"/>
  <c r="D17"/>
  <c r="G17"/>
  <c r="H17"/>
  <c r="K17"/>
  <c r="N17"/>
  <c r="O17"/>
  <c r="R17"/>
  <c r="U17"/>
  <c r="X17"/>
  <c r="Y17"/>
  <c r="Z17"/>
  <c r="B18"/>
  <c r="D18"/>
  <c r="G18"/>
  <c r="H18"/>
  <c r="I18"/>
  <c r="K18"/>
  <c r="L18"/>
  <c r="N18"/>
  <c r="O18"/>
  <c r="P18"/>
  <c r="R18"/>
  <c r="S18"/>
  <c r="U18"/>
  <c r="V18"/>
  <c r="X18"/>
  <c r="Y18"/>
  <c r="Z18"/>
  <c r="D19"/>
  <c r="G19"/>
  <c r="H19"/>
  <c r="K19"/>
  <c r="N19"/>
  <c r="O19"/>
  <c r="R19"/>
  <c r="U19"/>
  <c r="X19"/>
  <c r="Y19"/>
  <c r="Z19"/>
  <c r="D20"/>
  <c r="G20"/>
  <c r="H20"/>
  <c r="K20"/>
  <c r="N20"/>
  <c r="O20"/>
  <c r="R20"/>
  <c r="U20"/>
  <c r="X20"/>
  <c r="Y20"/>
  <c r="Z20"/>
  <c r="D21"/>
  <c r="G21"/>
  <c r="H21"/>
  <c r="K21"/>
  <c r="N21"/>
  <c r="O21"/>
  <c r="R21"/>
  <c r="U21"/>
  <c r="X21"/>
  <c r="Y21"/>
  <c r="Z21"/>
  <c r="B22"/>
  <c r="D22"/>
  <c r="E22"/>
  <c r="G22"/>
  <c r="H22"/>
  <c r="I22"/>
  <c r="K22"/>
  <c r="L22"/>
  <c r="N22"/>
  <c r="O22"/>
  <c r="P22"/>
  <c r="R22"/>
  <c r="S22"/>
  <c r="U22"/>
  <c r="V22"/>
  <c r="X22"/>
  <c r="Y22"/>
  <c r="Z22"/>
  <c r="B23"/>
  <c r="D23"/>
  <c r="E23"/>
  <c r="G23"/>
  <c r="H23"/>
  <c r="I23"/>
  <c r="K23"/>
  <c r="L23"/>
  <c r="N23"/>
  <c r="O23"/>
  <c r="R23"/>
  <c r="S23"/>
  <c r="U23"/>
  <c r="V23"/>
  <c r="X23"/>
  <c r="Y23"/>
  <c r="Z23"/>
  <c r="AB26"/>
  <c r="F21" i="51"/>
  <c r="D10" i="49"/>
  <c r="D12"/>
  <c r="D15"/>
  <c r="D16"/>
  <c r="D17"/>
  <c r="D18"/>
  <c r="D20"/>
  <c r="G13" i="48"/>
  <c r="F13"/>
  <c r="F71" i="47"/>
  <c r="F70"/>
  <c r="D70"/>
  <c r="F67"/>
  <c r="F66"/>
  <c r="F65"/>
  <c r="F64"/>
  <c r="F63"/>
  <c r="F62"/>
  <c r="F54"/>
  <c r="D54"/>
  <c r="F53"/>
  <c r="F52"/>
  <c r="F51"/>
  <c r="F50"/>
  <c r="F49"/>
  <c r="F48"/>
  <c r="D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9" i="51"/>
  <c r="F18"/>
  <c r="F17"/>
  <c r="F16"/>
  <c r="F15"/>
  <c r="F14"/>
  <c r="F13"/>
  <c r="F12"/>
  <c r="F11"/>
  <c r="F10"/>
  <c r="F9"/>
  <c r="F8"/>
  <c r="F7"/>
  <c r="G143" i="1"/>
  <c r="F143"/>
  <c r="H142"/>
  <c r="G142"/>
  <c r="F142"/>
  <c r="D142"/>
  <c r="G141"/>
  <c r="G140"/>
  <c r="G139"/>
  <c r="H137"/>
  <c r="G137"/>
  <c r="H128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F20" i="51"/>
  <c r="H98" i="1"/>
  <c r="G98"/>
  <c r="H97"/>
  <c r="H96"/>
  <c r="H95"/>
  <c r="H94"/>
  <c r="H93"/>
  <c r="H92"/>
  <c r="H91"/>
  <c r="H90"/>
  <c r="H89"/>
  <c r="H88"/>
  <c r="H87"/>
  <c r="H85"/>
  <c r="H84"/>
  <c r="H83"/>
  <c r="H82"/>
  <c r="H81"/>
  <c r="H80"/>
  <c r="H79"/>
  <c r="H78"/>
  <c r="H77"/>
  <c r="H75"/>
  <c r="H74"/>
  <c r="H73"/>
  <c r="H72"/>
  <c r="H71"/>
  <c r="H70"/>
  <c r="H69"/>
  <c r="H68"/>
  <c r="H67"/>
  <c r="H66"/>
  <c r="H65"/>
  <c r="H64"/>
  <c r="H63"/>
  <c r="H62"/>
  <c r="H61"/>
  <c r="H60"/>
  <c r="H39"/>
  <c r="G39"/>
  <c r="F39"/>
  <c r="D39"/>
  <c r="H38"/>
  <c r="G38"/>
  <c r="H37"/>
  <c r="G37"/>
  <c r="H36"/>
  <c r="G36"/>
  <c r="H35"/>
  <c r="G35"/>
  <c r="H34"/>
  <c r="G34"/>
  <c r="H33"/>
  <c r="G33"/>
  <c r="F12"/>
  <c r="F11"/>
  <c r="F10"/>
  <c r="F8"/>
  <c r="C20" i="49"/>
</calcChain>
</file>

<file path=xl/sharedStrings.xml><?xml version="1.0" encoding="utf-8"?>
<sst xmlns="http://schemas.openxmlformats.org/spreadsheetml/2006/main" count="535" uniqueCount="422">
  <si>
    <t>Наименование</t>
  </si>
  <si>
    <t>Кол-во</t>
  </si>
  <si>
    <t>№</t>
  </si>
  <si>
    <t>Основное и вспомогательное технологическое оборудование</t>
  </si>
  <si>
    <t>Приложение 1</t>
  </si>
  <si>
    <t>Цена, руб.</t>
  </si>
  <si>
    <t xml:space="preserve">Марка </t>
  </si>
  <si>
    <t>Общая стоимость, руб.</t>
  </si>
  <si>
    <t>Расходные материалы</t>
  </si>
  <si>
    <t>ИНФРАСТРУКТУРНЫЙ ЛИСТ
(учебно-методическое обеспечение)</t>
  </si>
  <si>
    <t>Приложение 3</t>
  </si>
  <si>
    <t>Наименование образовательной организации, где планируется повышение квалификации</t>
  </si>
  <si>
    <t>Должность (руководитель, преподаватель, мастер п/о, методист, другое)</t>
  </si>
  <si>
    <t>Стоимость курса, руб.</t>
  </si>
  <si>
    <t>Общее количество человек</t>
  </si>
  <si>
    <t>Составляющие нормативных затрат</t>
  </si>
  <si>
    <t>Приложение 4</t>
  </si>
  <si>
    <t>ПОВЫШЕНИЕ КВАЛИФИКАЦИИ РУКОВОДИТЕЛЕЙ И ПЕДАГОГИЧЕСКИХ РАБОТНИКОВ</t>
  </si>
  <si>
    <t>Год издания</t>
  </si>
  <si>
    <t>Количество единиц на 15 обучащихся (1 подгруппа)</t>
  </si>
  <si>
    <t>ИТОГО:</t>
  </si>
  <si>
    <t>ИНФРАСТРУКТУРНЫЙ ЛИСТ
(материально-техническое оснащение лабораторий, мастерских и баз практик)</t>
  </si>
  <si>
    <t xml:space="preserve">ИТОГО: </t>
  </si>
  <si>
    <t>Наименование курса</t>
  </si>
  <si>
    <t>Тел.</t>
  </si>
  <si>
    <t>e-mail</t>
  </si>
  <si>
    <t>(подпись)</t>
  </si>
  <si>
    <t>(ФИО)</t>
  </si>
  <si>
    <t>"_____" _________________ 2017 г.</t>
  </si>
  <si>
    <t>Период обучения</t>
  </si>
  <si>
    <t>ФГОС (старый)</t>
  </si>
  <si>
    <t>Норматив затрат на оказание услуги, руб.</t>
  </si>
  <si>
    <t xml:space="preserve">Дополнительная потребность на оказание услуги, руб. </t>
  </si>
  <si>
    <t>Повышение квалификации</t>
  </si>
  <si>
    <t>Другое</t>
  </si>
  <si>
    <t>Директор ПОУ ________________________________</t>
  </si>
  <si>
    <t>Ответственный исполнитель: ____________________</t>
  </si>
  <si>
    <t xml:space="preserve">                                                     (ФИО)</t>
  </si>
  <si>
    <t xml:space="preserve">                                                            (ФИО)</t>
  </si>
  <si>
    <t>2018 г.</t>
  </si>
  <si>
    <t>2019 г.</t>
  </si>
  <si>
    <t>2020 г.</t>
  </si>
  <si>
    <t>Директор ПОУ ________________________________________________________</t>
  </si>
  <si>
    <t>Ответственный исполнитель: ___________________________________________</t>
  </si>
  <si>
    <t>Затраты, непосредственно связанные с оказанием услуги</t>
  </si>
  <si>
    <t>Услуги связи</t>
  </si>
  <si>
    <t>Содержание недвижимого имущества</t>
  </si>
  <si>
    <t>Содержание движимого имущества</t>
  </si>
  <si>
    <t>Транспортные услуги</t>
  </si>
  <si>
    <t>Учебная литература (основная) на 1 обучающегося</t>
  </si>
  <si>
    <t>Учебная литература (дополнительная) на 1 подгруппу</t>
  </si>
  <si>
    <t>Электронные учебные пособия на 1 подгруппу</t>
  </si>
  <si>
    <t>ФГОС (ТОП-50)</t>
  </si>
  <si>
    <t>Дополнительная потребность, руб.</t>
  </si>
  <si>
    <t>Директор ПОУ ___________________________________________________</t>
  </si>
  <si>
    <t>Ответственный исполнитель: ______________________________________</t>
  </si>
  <si>
    <t>Дополнительная потребность - это затраты на приобретение оборудования, инструментонтов и т.д. на реализацию образовательных программ по новым федеральным государственным образовательным стандартам (ФГОС по ТОП-50)</t>
  </si>
  <si>
    <t>Патрон сверлильный 2.5-16мм VDI30 коротк.319720</t>
  </si>
  <si>
    <t xml:space="preserve">Резец токарный </t>
  </si>
  <si>
    <t>20.11.</t>
  </si>
  <si>
    <t xml:space="preserve">Резецтокарный </t>
  </si>
  <si>
    <t>2020К12</t>
  </si>
  <si>
    <t>25Т-12</t>
  </si>
  <si>
    <t>М12</t>
  </si>
  <si>
    <t>3360.15</t>
  </si>
  <si>
    <t>F30-MK1</t>
  </si>
  <si>
    <t>F30-MK2</t>
  </si>
  <si>
    <t>F30-MK3</t>
  </si>
  <si>
    <t xml:space="preserve"> Конус морзе №1</t>
  </si>
  <si>
    <t xml:space="preserve"> Конус морзе №2</t>
  </si>
  <si>
    <t>Конус морзе №3</t>
  </si>
  <si>
    <t xml:space="preserve"> DNG </t>
  </si>
  <si>
    <t>Унисверсальный токарный станокс ЧПУ с приводными инструментами и осью C CTX 310 eco с ЧПУ New Design( с комплектом оснастки) в т. ч. Учебная клавиатура и специальное программное Siemens для  обучения работе на токарном станке</t>
  </si>
  <si>
    <t>Компрессор Attes</t>
  </si>
  <si>
    <t xml:space="preserve">SVVCN2020K16 </t>
  </si>
  <si>
    <t>Резец</t>
  </si>
  <si>
    <t>60.3025CTXR</t>
  </si>
  <si>
    <t>40.3025CTX</t>
  </si>
  <si>
    <t xml:space="preserve"> Угловая приводная головка VDI-30 ER25</t>
  </si>
  <si>
    <t>Державка</t>
  </si>
  <si>
    <t>Стойка магнитная с индикатором часового типа</t>
  </si>
  <si>
    <t>ШЦ I-150</t>
  </si>
  <si>
    <t>Штангенциркуль . 0.05  (0-150мм/0-6" деление 0.05мм/1/128" погрешность ±0.05мм) 1205-150S INSIZE</t>
  </si>
  <si>
    <t xml:space="preserve">ШГ- 300 </t>
  </si>
  <si>
    <t>Угломер индикаторный 0-360 5" МИК 300мм</t>
  </si>
  <si>
    <t>МК 0- 25</t>
  </si>
  <si>
    <t>МК25-50</t>
  </si>
  <si>
    <t>F-30*MS2</t>
  </si>
  <si>
    <t>Оправка станочная</t>
  </si>
  <si>
    <t>F-30*MS3</t>
  </si>
  <si>
    <t>QEGD2020L22</t>
  </si>
  <si>
    <t>AL3E</t>
  </si>
  <si>
    <t xml:space="preserve">Фреза D10.0 </t>
  </si>
  <si>
    <t>Сверло 22,0 к/х Р6М5 (Инструмент)</t>
  </si>
  <si>
    <t>Сверло 26,0 к/х Р6М5 (Инструмент)</t>
  </si>
  <si>
    <t>Сверло из быстрорежущей стали с цилиндрическим хвостовиком, с вороненой поверхностью, укороченное, серия M2 (10X87X133)</t>
  </si>
  <si>
    <t>Сверло центровочное из быстрореж. ст. HSS-EX, форма А</t>
  </si>
  <si>
    <t xml:space="preserve">D1105100
</t>
  </si>
  <si>
    <t>DV303931</t>
  </si>
  <si>
    <t xml:space="preserve">державка </t>
  </si>
  <si>
    <t xml:space="preserve">QEGS32N </t>
  </si>
  <si>
    <t>Штангенглубиномер(0-300мм деление 0.01мм погрешность ±0.08мм) 1240-300 INSIZE</t>
  </si>
  <si>
    <t>МК75-100</t>
  </si>
  <si>
    <t>Микрометр  0,0 1 (0-25мм цена деления 0.01мм погрешность 0.006мм) 03203-25А</t>
  </si>
  <si>
    <t>Микрометр (25-50мм цена деления 0.01мм погрешность 0.006мм) 03203-25А</t>
  </si>
  <si>
    <t>МК 50-75</t>
  </si>
  <si>
    <t>МК100-125</t>
  </si>
  <si>
    <t>Микрометр(100-125мм цена деления 0.01мм погрешность 0.006мм) 03203-100А</t>
  </si>
  <si>
    <t>Микрометр (50-75мм цена деления 0.01мм погрешность 0.006мм) 03203-50А</t>
  </si>
  <si>
    <t>Микрометр(75-100мм цена деления 0.01мм погрешность 0.006мм) 03203-75А</t>
  </si>
  <si>
    <t>ГМ-100 0.01 ЧИЗ</t>
  </si>
  <si>
    <t>Осушитель холодильного типа 200 л/мин 3/9 IDFAE</t>
  </si>
  <si>
    <t>IDFAE</t>
  </si>
  <si>
    <t>Микроскоп для настройки инструмента</t>
  </si>
  <si>
    <t xml:space="preserve">Глубиномер микрометрический </t>
  </si>
  <si>
    <t xml:space="preserve">Нутромер микрометрический </t>
  </si>
  <si>
    <t xml:space="preserve">Тележка со сменными контейнерами для стружки </t>
  </si>
  <si>
    <t>Модель Вр-1354/1</t>
  </si>
  <si>
    <t>Штангенрейсмус 500-0,05 ЧИЗ</t>
  </si>
  <si>
    <t>Верстак ВП - 4 с экраном-1</t>
  </si>
  <si>
    <t xml:space="preserve">Комплект контрольного инструмента кольцо-калибр </t>
  </si>
  <si>
    <r>
      <rPr>
        <sz val="10"/>
        <rFont val="Times New Roman"/>
        <family val="1"/>
        <charset val="204"/>
      </rPr>
      <t>Профилометр TR110</t>
    </r>
    <r>
      <rPr>
        <sz val="10"/>
        <color indexed="10"/>
        <rFont val="Times New Roman"/>
        <family val="1"/>
        <charset val="204"/>
      </rPr>
      <t xml:space="preserve">
</t>
    </r>
  </si>
  <si>
    <t>Нутромер индикаторный повышенной точности 6-10 0.001 ЧИЗ* (50-75)</t>
  </si>
  <si>
    <t>Набор нутромеров микрометрических 3-точечных электронных 20-50  0.001 ЧИЗ*</t>
  </si>
  <si>
    <t>Код профессии, специальности 15.01.32</t>
  </si>
  <si>
    <t>Наименование профессии, специальности Оператор станков с  программным управлением</t>
  </si>
  <si>
    <t>Фрезерный центр DNG V Eco SlimLinePanet New Design ( с комплектом оснастки) в т. ч. Учебная клавиатура и специальное программное Siemens для  обучения работе на фрезерном станке</t>
  </si>
  <si>
    <t>QEGD2525R22</t>
  </si>
  <si>
    <t>С16М</t>
  </si>
  <si>
    <t>32-16</t>
  </si>
  <si>
    <t>Держатель</t>
  </si>
  <si>
    <t>Е2-30*16</t>
  </si>
  <si>
    <t>Е1-20*16</t>
  </si>
  <si>
    <t>Держатель с цанговым патроном</t>
  </si>
  <si>
    <t>Е1-20*25</t>
  </si>
  <si>
    <t>Е1-30*20</t>
  </si>
  <si>
    <t>Е1-30*32</t>
  </si>
  <si>
    <t>2026.00</t>
  </si>
  <si>
    <t>6084.00</t>
  </si>
  <si>
    <t>Глубиномер микрометрический *</t>
  </si>
  <si>
    <t xml:space="preserve">Цанговый патрон по DIN </t>
  </si>
  <si>
    <t>SK40-ER32-70</t>
  </si>
  <si>
    <t>Набор втулок (Инструмент)</t>
  </si>
  <si>
    <t>ER32.P.S.3/20</t>
  </si>
  <si>
    <t xml:space="preserve">Фреза </t>
  </si>
  <si>
    <t>EMP01-020-XP20-                                                                                             AP11-02</t>
  </si>
  <si>
    <t xml:space="preserve"> Оправка (Инструмент)                                                                                        </t>
  </si>
  <si>
    <t>SK40-SL20-100</t>
  </si>
  <si>
    <t>AL-3E-D10.0 фреза (Инструмент)</t>
  </si>
  <si>
    <t>AL-3E-D10.0</t>
  </si>
  <si>
    <t>AL-3E-D16.0 фреза (Инструмент)</t>
  </si>
  <si>
    <t>AL-3E-D16.0</t>
  </si>
  <si>
    <t>301550 2,5-16 Патрон сверлильный 2.5-16мм SK40 A короткий Holex (Инструмент)</t>
  </si>
  <si>
    <t>301550 2,5-16</t>
  </si>
  <si>
    <t>SK40-M3/M14 Gr.1 Быстросменный резьбонарезной патрон с компенсацией по длине (Инструмент)</t>
  </si>
  <si>
    <t>42.6014.59</t>
  </si>
  <si>
    <t>TC163316 Метчик М6 M6X1.0 6H 80.0L DIN371</t>
  </si>
  <si>
    <t>TC163316</t>
  </si>
  <si>
    <t>EMP02-063-A22-AP11-08 фреза (Инструмент)</t>
  </si>
  <si>
    <t>Сверло из быстрорежущей стали с цилиндрическим хвостовиком, с вороненой поверхностью, укороченное, серия M2 (6.9X69X109)</t>
  </si>
  <si>
    <t>TC163366 Метчик М8 M8X1.25 6H 90.0L</t>
  </si>
  <si>
    <t>TC163366</t>
  </si>
  <si>
    <t xml:space="preserve">
ZQ80150A Прецизионные станочные тиски горизольтально/вертикальные (Инструмент)
</t>
  </si>
  <si>
    <t>ZQ80150A</t>
  </si>
  <si>
    <t>SK40-MK03-70 Оправка с посадкой под сверла (Инструмент)</t>
  </si>
  <si>
    <t xml:space="preserve">SK40-MK03-70 </t>
  </si>
  <si>
    <t xml:space="preserve">SK40-MK02-50 Оправка с посадкой под сверла (Инструмент)
</t>
  </si>
  <si>
    <t>SK40-MK02-50</t>
  </si>
  <si>
    <t>SK40/BT40  Устройство для сборки (Инструмент)</t>
  </si>
  <si>
    <t xml:space="preserve">SK40/BT40 </t>
  </si>
  <si>
    <t xml:space="preserve">1143SC90-0600 YK20F сверло центровочное (Инструмент)
</t>
  </si>
  <si>
    <t>1143SC90-0600 YK20F</t>
  </si>
  <si>
    <t xml:space="preserve">3ALE@160800 130 фреза (Инструмент)
</t>
  </si>
  <si>
    <t xml:space="preserve">3ALE@160800 130 </t>
  </si>
  <si>
    <t xml:space="preserve">SK40-FM27-40 (Инструмент)
</t>
  </si>
  <si>
    <t>SK40-FM27-40</t>
  </si>
  <si>
    <t xml:space="preserve">EMP02-063-A22-AP11-08 фреза (Инструмент)
</t>
  </si>
  <si>
    <t>EMP02-063-A22-AP11-08</t>
  </si>
  <si>
    <t xml:space="preserve">7208.8062 Быстросменная резьбонарезная цанга с обгонной муфтой M8, d=19 (Инструмент)
</t>
  </si>
  <si>
    <t xml:space="preserve">7208.8062 </t>
  </si>
  <si>
    <t>7206.6049 Быстросменная резьбонарезная цанга с обгонной муфтой M6, d=19 (Инструмент)</t>
  </si>
  <si>
    <t>7206.6049</t>
  </si>
  <si>
    <t>Набор парралельных мер длины</t>
  </si>
  <si>
    <t>ИНЖЕНЕРНАЯ ГРАФИКА 12-е изд., испр. и доп. Учебник для СПО</t>
  </si>
  <si>
    <t>ИНЖЕНЕРНАЯ И КОМПЬЮТЕРНАЯ ГРАФИКА. Учебник и практикум для СПО</t>
  </si>
  <si>
    <t>МАШИНОСТРОИТЕЛЬНОЕ ЧЕРЧЕНИЕ И АВТОМАТИЗАЦИЯ ВЫПОЛНЕНИЯ ЧЕРТЕЖЕЙ 9-е изд., испр. и доп. Учебник для СПО</t>
  </si>
  <si>
    <t>МЕТРОЛОГИЯ 2-е изд., пер. и доп. Учебник и практикум для СПО</t>
  </si>
  <si>
    <t>МЕТРОЛОГИЯ И ИЗМЕРИТЕЛЬНАЯ ТЕХНИКА. ЛАБОРАТОРНЫЙ ПРАКТИКУМ 2-е изд., испр. и доп. Учебное пособие для СПО</t>
  </si>
  <si>
    <t>МЕТРОЛОГИЯ. ТЕОРИЯ ИЗМЕРЕНИЙ 2-е изд., испр. и доп. Учебник и практикум для СПО</t>
  </si>
  <si>
    <t>ОХРАНА ТРУДА И ТЕХНИКА БЕЗОПАСНОСТИ 3-е изд., пер. и доп. Учебник для СПО</t>
  </si>
  <si>
    <t>ОХРАНА ТРУДА. Учебник для СПО</t>
  </si>
  <si>
    <t>СОПРОТИВЛЕНИЕ МАТЕРИАЛОВ 2-е изд., испр. и доп. Учебное пособие для СПО</t>
  </si>
  <si>
    <t>СОПРОТИВЛЕНИЕ МАТЕРИАЛОВ С ИСПОЛЬЗОВАНИЕМ ВЫЧИСЛИТЕЛЬНЫХ КОМПЛЕКСОВ 2-е изд., испр. и доп. Учебное пособие для СПО</t>
  </si>
  <si>
    <t>СОПРОТИВЛЕНИЕ МАТЕРИАЛОВ. КОНСПЕКТ ЛЕКЦИЙ 2-е изд., испр. и доп. Учебное пособие для СПО</t>
  </si>
  <si>
    <t>СОПРОТИВЛЕНИЕ МАТЕРИАЛОВ. ПРАКТИКУМ 4-е изд., испр. и доп. Учебное пособие для СПО</t>
  </si>
  <si>
    <t>СОПРОТИВЛЕНИЕ МАТЕРИАЛОВ. Учебник и практикум для СПО</t>
  </si>
  <si>
    <t>СОПРОТИВЛЕНИЕ МАТЕРИАЛОВ: ЛАБОРАТОРНЫЙ ПРАКТИКУМ. Учебное пособие для СПО</t>
  </si>
  <si>
    <t>СОПРОТИВЛЕНИЕ МАТЕРИАЛОВ: ПОСТРОЕНИЕ ЭПЮР ВНУТРЕННИХ СИЛОВЫХ ФАКТОРОВ, ИЗГИБ 2-е изд., испр. и доп. Учебное пособие для СПО</t>
  </si>
  <si>
    <t>СТАНДАРТИЗАЦИЯ И СЕРТИФИКАЦИЯ 2-е изд., пер. и доп. Учебник и практикум для СПО</t>
  </si>
  <si>
    <t>СТАНДАРТИЗАЦИЯ, МЕТРОЛОГИЯ И ПОДТВЕРЖДЕНИЕ СООТВЕТСТВИЯ 12-е изд., пер. и доп. Учебник и практикум для СПО</t>
  </si>
  <si>
    <t>СТАНДАРТИЗАЦИЯ, МЕТРОЛОГИЯ, ПОДТВЕРЖДЕНИЕ СООТВЕТСТВИЯ. Учебник для СПО</t>
  </si>
  <si>
    <t>ТЕХНИЧЕСКОЕ ЧЕРЧЕНИЕ 10-е изд., пер. и доп. Учебник для СПО</t>
  </si>
  <si>
    <t>ТЕХНОЛОГИЧЕСКИЕ ПРОЦЕССЫ В МАШИНОСТРОЕНИИ. Учебник для СПО</t>
  </si>
  <si>
    <t>ТЕХНОЛОГИЯ МАШИНОСТРОЕНИЯ. Учебник и практикум для СПО</t>
  </si>
  <si>
    <t>АНАЛИЗ ФИНАНСОВО-ХОЗЯЙСТВЕННОЙ ДЕЯТЕЛЬНОСТИ. Учебник и практикум для СПО</t>
  </si>
  <si>
    <t>ДЕНЬГИ, КРЕДИТ, БАНКИ. ДЕНЕЖНЫЙ И КРЕДИТНЫЙ РЫНКИ. Учебник и практикум для СПО</t>
  </si>
  <si>
    <t>ДОКУМЕНТАЦИОННОЕ ОБЕСПЕЧЕНИЕ УПРАВЛЕНИЯ. ДОКУМЕНТООБОРОТ И ДЕЛОПРОИЗВОДСТВО 2-е изд., пер. и доп. Учебник и практикум для СПО</t>
  </si>
  <si>
    <t>ЛОГИСТИКА: ТЕОРИЯ И ПРАКТИКА 2-е изд., испр. и доп. Учебник и практикум для СПО</t>
  </si>
  <si>
    <t>МАКРОЭКОНОМИКА. СБОРНИК ЗАДАЧ И УПРАЖНЕНИЙ 2-е изд., пер. и доп. Учебное пособие для СПО</t>
  </si>
  <si>
    <t>МАКРОЭКОНОМИКА 3-е изд., пер. и доп. Учебник для СПО</t>
  </si>
  <si>
    <t>МАРКЕТИНГ. Учебник и практикум для СПО</t>
  </si>
  <si>
    <t>МЕНЕДЖМЕНТ 2-е изд., испр. и доп. Учебник для СПО</t>
  </si>
  <si>
    <t>МИКРОЭКОНОМИКА 2-е изд., пер. и доп. Учебник и практикум для СПО</t>
  </si>
  <si>
    <t>ОРГАНИЗАЦИЯ ПРОИЗВОДСТВА. Учебник и практикум для СПО</t>
  </si>
  <si>
    <t>ОСНОВЫ ЭКОНОМИКИ. Учебник и практикум для СПО</t>
  </si>
  <si>
    <t>ПРАВОВОЕ ОБЕСПЕЧЕНИЕ ПРОФЕССИОНАЛЬНОЙ ДЕЯТЕЛЬНОСТИ 3-е изд., пер. и доп. Учебник для СПО</t>
  </si>
  <si>
    <t>ЭКОНОМИКА ОРГАНИЗАЦИИ 2-е изд., пер. и доп. Учебник и практикум для СПО</t>
  </si>
  <si>
    <t>Прямая приводная голова VDI-30 ER25</t>
  </si>
  <si>
    <t>Компресорная станция ПКС-3,5А</t>
  </si>
  <si>
    <t>ПКС-3,5А</t>
  </si>
  <si>
    <t xml:space="preserve">Лаборатоный фрезерно-графировочный комплекс ФГС-01 
 "Настольный фрезерный станок с компьтерной системой"  </t>
  </si>
  <si>
    <t>Персональный компьютер (Блок питания АТК, корпус, 
 процессор, оперативная память, жесткий диск, привод, 
сетевой контролер, клавиатурв</t>
  </si>
  <si>
    <t>Карта сетевая inreli2350-N2 10/100/100</t>
  </si>
  <si>
    <t>Комплект учебных  и методических материалов -3 (для 
установки оборудования)</t>
  </si>
  <si>
    <t>Набор измерительного инструмента инструмента для станков</t>
  </si>
  <si>
    <t>Класс обучения ЧПУ -  по программированию Siemens MILL8r Turn</t>
  </si>
  <si>
    <t>Измерительная машина UNO 20/40</t>
  </si>
  <si>
    <t>Стенд управления асинхронным двигателем</t>
  </si>
  <si>
    <t>Стенд управления двигателем постоянного тока;</t>
  </si>
  <si>
    <t>Типовой комплект учебного оборудования «Основы 
электроники», исполнениенастольное ручное (ОЭ-НР)</t>
  </si>
  <si>
    <t>Типовой комплект учебного оборудования «Электрические цепи» /ручной,настольный/ ЭЦ-НР</t>
  </si>
  <si>
    <t>Отвертка крестовая</t>
  </si>
  <si>
    <t>Отвертка шлицевая</t>
  </si>
  <si>
    <t>Клещи для опрессовки провода</t>
  </si>
  <si>
    <t>Мультиметр</t>
  </si>
  <si>
    <t>Машина испытательная учебная МИ-20УМТ</t>
  </si>
  <si>
    <t>МИ-20УМТ</t>
  </si>
  <si>
    <t>Типовой комплект учебного оборудования “Лаборатория металлографии”. Комплектация №3</t>
  </si>
  <si>
    <t>Типовой комплект учебного оборудования "Изучение микроструктуры цветных сплавов"</t>
  </si>
  <si>
    <t>Интерактивная диаграмма “Железо - цементит” (на CD)</t>
  </si>
  <si>
    <t xml:space="preserve">Коллекция металлографических образцов 
“Конструкционные стали и сплавы”
</t>
  </si>
  <si>
    <t>МАТЕРИАЛОВЕДЕНИЕ 2-е изд., пер. и доп. Учебник для СПО</t>
  </si>
  <si>
    <t>безлимит</t>
  </si>
  <si>
    <t>Метрология, стандартизация и сертификация. Практикум</t>
  </si>
  <si>
    <t>Метрология и стандартизация</t>
  </si>
  <si>
    <t>СТАНДАРТИЗАЦИЯ, МЕТРОЛОГИЯ И СЕРТИФИКАЦИЯ УЧЕБНИК</t>
  </si>
  <si>
    <t>Плакаты "Технические измерения. Метрология, стандартизация и сертификация"</t>
  </si>
  <si>
    <t>Типовой комплект учебного оборудования Технические измерения в машиностроении</t>
  </si>
  <si>
    <t>Технологическая оснастка</t>
  </si>
  <si>
    <t>576, 470</t>
  </si>
  <si>
    <t>Учебный стенд для измерения шероховатости. СИШ автоматизированный</t>
  </si>
  <si>
    <t>Комплект плакатов  «Металлорежущие станки (ВПО)» 560х800 мм, 16 шт</t>
  </si>
  <si>
    <t>Комплект плакатов  «Технологическая оснастка металлорежущих станков» 560х800 мм, 16 шт</t>
  </si>
  <si>
    <t>Комплект плакатов «Станки с ЧПУ» (Программирование
автоматизированного оборудования) 560х800 мм, 12 шт</t>
  </si>
  <si>
    <t>Комплект плакатов   «Технология машиностроения» 560х800 мм, 16 шт</t>
  </si>
  <si>
    <t>Комплект плакатов   «Допуски и технические измерения» 560х800 мм, 16 шт</t>
  </si>
  <si>
    <t>Комплект плакатов  «Технические измерения. Метрология, стандартизация и сертификация» 560х800 мм, 16 шт</t>
  </si>
  <si>
    <t>Электронные плакаты на CD по курсу "Металлорежущие станки (ВПО)" (120 шт.)</t>
  </si>
  <si>
    <t>Электронные плакаты на CD по курсу "Технологическая оснастка металлорежущих станков)" (102 шт.)</t>
  </si>
  <si>
    <t>Электронные плакаты на CD по курсу "Программирование автоматизированного оборудования (Станки с ЧПУ)" (203 шт.)</t>
  </si>
  <si>
    <t>Электронные плакаты на CD по курсу "Технология машиностроения" (186 шт.)</t>
  </si>
  <si>
    <t>Электронные плакаты на CD по курсу "Допуски и технические измерения" (124 шт.)</t>
  </si>
  <si>
    <t>Электронные плакаты на CD по курсу "Технические измерения. Метрология, стандартизация и сертификация" (102 шт.)</t>
  </si>
  <si>
    <t xml:space="preserve"> Учебная универсальная испытательная машина ''Механические испытания материалов'' МИМ-9ЛР-010 </t>
  </si>
  <si>
    <t>Типовой комплект учебного оборудования
 «Теория электрических цепей»,</t>
  </si>
  <si>
    <t>Мультимедийный информационный комплекс «Композитные материалы. Виды, характеристики и технологии производства»</t>
  </si>
  <si>
    <t>Стационарный компьютерный клас на 15 +1 человек</t>
  </si>
  <si>
    <t>Интерактивная доска</t>
  </si>
  <si>
    <t>ScreenMedia DYW RE 100</t>
  </si>
  <si>
    <t>Проектор</t>
  </si>
  <si>
    <t>Acer X113P</t>
  </si>
  <si>
    <t>Многофункциональное устройство</t>
  </si>
  <si>
    <t>Kyocera TASKalfa 
1800</t>
  </si>
  <si>
    <t>Canon image PROGRAF</t>
  </si>
  <si>
    <t>Операционная система MS Windows на 15+1 компьютер</t>
  </si>
  <si>
    <t>Стол компьютерный (на прямоугольной трубе)</t>
  </si>
  <si>
    <t>Электронные плакаты на CD по курсу "Машиностроительное черчение"</t>
  </si>
  <si>
    <t>Учебный комплект КОМПАС-3D V16 на 50 мест. Проектирование и конструирование в
 машиностроении, лицензия.</t>
  </si>
  <si>
    <t xml:space="preserve">Учебный комплект КОМПАС-3D V16 на 50 мест. Проектирование в строительстве и 
архитектуре, лицензия. </t>
  </si>
  <si>
    <t>Электронный учебник "Инженерная графика и начертательная геометрия" с альбомом заданий для выполнения сборочных чертежей</t>
  </si>
  <si>
    <t>Краевое государственное бюджетное 
учреждение дополнительного 
профессионального образования "Центр развития профессионального образования"</t>
  </si>
  <si>
    <t>мастер п/о</t>
  </si>
  <si>
    <t>курсы обучения 
экспертов по демонстрационному экзамену (ДЭ)</t>
  </si>
  <si>
    <t>преподаватель</t>
  </si>
  <si>
    <t>Инструменты, приспособления, принадлежности, инвентарь</t>
  </si>
  <si>
    <t>Московская академия профессиональных компетенций Лицензия № 036571</t>
  </si>
  <si>
    <t>Актуальные вопросы теории и практики внедрения современных педагогических технологий в условиях реализации ФГОС (в предметной области «Английский язык»).</t>
  </si>
  <si>
    <t>Галкина, Рассохина</t>
  </si>
  <si>
    <t>СибГАУ</t>
  </si>
  <si>
    <t>«Основы программирования и обработки деталей на токарных/фрезерных станках с ЧПУ»</t>
  </si>
  <si>
    <t xml:space="preserve">Володин, Гордеева, </t>
  </si>
  <si>
    <t>мастер п/о, преподаватель</t>
  </si>
  <si>
    <t>«Стандартизация и метрология: Обеспечение единства измерений»</t>
  </si>
  <si>
    <t xml:space="preserve"> Линева</t>
  </si>
  <si>
    <t>Центр экспертизы и внедрения образовательных программ ФГАУ «ФИРО»</t>
  </si>
  <si>
    <t>руководитель</t>
  </si>
  <si>
    <t>Разработка и экспертиза программ и контрольно-оценочных средств с учетом требований профессиональных стандартов</t>
  </si>
  <si>
    <t>Гордиенко</t>
  </si>
  <si>
    <t>Разработка основных профессиональных образовательных программ и дополнительных профессиональных программ с учетом требований профессиональных стандартов</t>
  </si>
  <si>
    <t>Крюкова , Снисарева</t>
  </si>
  <si>
    <t>Межотраслевой центр повышения квалификации и переподготовки кадров Политехнического института</t>
  </si>
  <si>
    <t>Оператор станков ЧПУ</t>
  </si>
  <si>
    <t xml:space="preserve">Белов, Бауэр, Сыромолотов </t>
  </si>
  <si>
    <t>Методическое обеспечение и планирование учебно-исследовательской и проектной деятельности в условиях реализации ФГОС (по уровням образования и предметным областям)</t>
  </si>
  <si>
    <t>Байкалова, Аркадьева</t>
  </si>
  <si>
    <t>всего</t>
  </si>
  <si>
    <t>Начисления на выплаты по оплате труда</t>
  </si>
  <si>
    <t>Налоги:</t>
  </si>
  <si>
    <t xml:space="preserve">Итого для подготовки 1 чел. </t>
  </si>
  <si>
    <t xml:space="preserve">Приложение № 1
к дополнительному соглашению 
от_______________ №   
</t>
  </si>
  <si>
    <t>Заработная плата, расчет указан в приложении №1.1</t>
  </si>
  <si>
    <t>Материальные запасы (расходные материалы), расчет указан в приложении №1.2</t>
  </si>
  <si>
    <t>Приложение № 1
к дополнительному соглашению 
от_______________ №</t>
  </si>
  <si>
    <t xml:space="preserve">Приложение № 1.1
</t>
  </si>
  <si>
    <t xml:space="preserve">Приложение № 1.2
</t>
  </si>
  <si>
    <t>Мыло детское 100 г</t>
  </si>
  <si>
    <t>Порошок стиральный для автомата 2,2-2,4 кг</t>
  </si>
  <si>
    <t>Универсальное моющее средство 1000 мл</t>
  </si>
  <si>
    <t>Бумага туалетная</t>
  </si>
  <si>
    <t>Средство чистящее "Белизна гель" объем 500 мл</t>
  </si>
  <si>
    <t>Файл 70 мм мраморный</t>
  </si>
  <si>
    <t>Скотч</t>
  </si>
  <si>
    <t>Скоросшиватель</t>
  </si>
  <si>
    <t>Скобы для степлера</t>
  </si>
  <si>
    <t>Ручка</t>
  </si>
  <si>
    <t>Папка скоросшиватель</t>
  </si>
  <si>
    <t>Карандаш черно-графитный</t>
  </si>
  <si>
    <t>Бумага "Снегурочка"</t>
  </si>
  <si>
    <t>Код профессии, специальности 35.01.13</t>
  </si>
  <si>
    <t>руб.</t>
  </si>
  <si>
    <t xml:space="preserve">Директор                                                                                                   Директор
_________________                                                                                   _________________            
</t>
  </si>
  <si>
    <r>
      <rPr>
        <b/>
        <sz val="8"/>
        <rFont val="Times New Roman"/>
        <family val="1"/>
        <charset val="204"/>
      </rPr>
      <t xml:space="preserve">Расчет нормативных затрат </t>
    </r>
    <r>
      <rPr>
        <b/>
        <sz val="10"/>
        <rFont val="Times New Roman"/>
        <family val="1"/>
        <charset val="204"/>
      </rPr>
      <t xml:space="preserve">на реализацию образовательной программы 35.01.13 Тракторист-машинист сельскохозяйственного производства 
</t>
    </r>
    <r>
      <rPr>
        <b/>
        <i/>
        <sz val="10"/>
        <rFont val="Times New Roman"/>
        <family val="1"/>
        <charset val="204"/>
      </rPr>
      <t>(НА ОДНОГО ОБУЧАЮЩЕГОСЯ В ГОД)</t>
    </r>
  </si>
  <si>
    <t xml:space="preserve">Наименование профессии, специальности Тракторист-машинист сельскохозяйственного производства </t>
  </si>
  <si>
    <t>Итого для подготовки по профессии 35.01.13 Тракторист-машинист сельскохозяйственного производства для потребителей услуги в кол-ве 143 чел.</t>
  </si>
  <si>
    <t>231523,80 руб. за 10 месяцев (720 часов.)</t>
  </si>
  <si>
    <t>231523,80 / 720 = 321,56 руб. стоимость 1 часа.</t>
  </si>
  <si>
    <t>321,56 руб. * 1052 часа = 338281,12 руб. з.пл на  группу 19 чел. За весь период обучения</t>
  </si>
  <si>
    <t>338281,12 / 19 чел. = 17804,27 руб. расходы по зар.плате на 1 чел.</t>
  </si>
  <si>
    <t>17804,27 *30,2 % = 5376,89 руб.</t>
  </si>
  <si>
    <t xml:space="preserve">Итого расходы на з.пл и налоги на 1 человека:     17804,27 + 5376,89 = </t>
  </si>
  <si>
    <t>1 ставка  = 23152,38 руб. средняя заработная плата в месяц из отчета ЗП-образование за 1 кв.</t>
  </si>
  <si>
    <t>Расчет заработной платы преподавателей</t>
  </si>
  <si>
    <t xml:space="preserve">3.3.1. Анализ коммунальных услуг </t>
  </si>
  <si>
    <t>Период</t>
  </si>
  <si>
    <t>Электроэнергия</t>
  </si>
  <si>
    <t>Теплоэнергия</t>
  </si>
  <si>
    <t>Итого теплоэнергия, руб.</t>
  </si>
  <si>
    <t>Вода</t>
  </si>
  <si>
    <t>Стоки</t>
  </si>
  <si>
    <t>Итого вода, стоки, руб.</t>
  </si>
  <si>
    <t>Итого, руб.</t>
  </si>
  <si>
    <t>по нерегулируемым ценам</t>
  </si>
  <si>
    <t>по регулируемым ценам</t>
  </si>
  <si>
    <t>Водоотведение</t>
  </si>
  <si>
    <t>Очистка сточных вод</t>
  </si>
  <si>
    <t>Тариф с НДС, руб.</t>
  </si>
  <si>
    <t>Сумма, руб.</t>
  </si>
  <si>
    <t>Объём, Гкал</t>
  </si>
  <si>
    <t>Тариф с НДС руб.</t>
  </si>
  <si>
    <t>Объём, м3</t>
  </si>
  <si>
    <t>Январь</t>
  </si>
  <si>
    <t>Февраль</t>
  </si>
  <si>
    <t>Март</t>
  </si>
  <si>
    <t>Итого за 1 квартал:</t>
  </si>
  <si>
    <t>Апрель</t>
  </si>
  <si>
    <t>Май</t>
  </si>
  <si>
    <t>Июнь</t>
  </si>
  <si>
    <t>Итого за 2 квартал:</t>
  </si>
  <si>
    <t>Июль</t>
  </si>
  <si>
    <t>Август</t>
  </si>
  <si>
    <t>Сентябрь</t>
  </si>
  <si>
    <t>Итого за 3 квартал:</t>
  </si>
  <si>
    <t>Октябрь</t>
  </si>
  <si>
    <t>Ноябрь</t>
  </si>
  <si>
    <t>Декабрь</t>
  </si>
  <si>
    <t>Итого за 4 квартал:</t>
  </si>
  <si>
    <t>Итого электроэнергия, руб.</t>
  </si>
  <si>
    <t>Хим очистка гор вода</t>
  </si>
  <si>
    <t>Объём, кВтч</t>
  </si>
  <si>
    <t>Сумма,руб.</t>
  </si>
  <si>
    <t>Директор</t>
  </si>
  <si>
    <t xml:space="preserve">В.Н. Мавлютова </t>
  </si>
  <si>
    <t>подпись</t>
  </si>
  <si>
    <t>расшифровка подписи</t>
  </si>
  <si>
    <t>Исполнитель</t>
  </si>
  <si>
    <t>Л.Ф. Тетерятникова</t>
  </si>
  <si>
    <t>План 2019 года (БЮДЖЕТ)</t>
  </si>
  <si>
    <t>Приложение № 1.3</t>
  </si>
  <si>
    <t>Затраты на коммунальные услуги</t>
  </si>
  <si>
    <t xml:space="preserve">Наименование коммунальных услуг </t>
  </si>
  <si>
    <t>Ед. изм. нормы</t>
  </si>
  <si>
    <t>Общий объем всего</t>
  </si>
  <si>
    <t>в т.ч.</t>
  </si>
  <si>
    <t xml:space="preserve">Тариф (цена), рублей </t>
  </si>
  <si>
    <t>Общая сумма расходов, приходящаяся на выполнение работ</t>
  </si>
  <si>
    <t>Общее полезное время исп-я имущ. комплекса</t>
  </si>
  <si>
    <t>Тракторист-машинист сельскохозяйственного производства</t>
  </si>
  <si>
    <t xml:space="preserve">Норма ресурса на 1 ед. услуги </t>
  </si>
  <si>
    <t>Объем коммунальных услуг, приходящихся на 1.2 услугу</t>
  </si>
  <si>
    <t>Кол-во потребителей услуги 1.2</t>
  </si>
  <si>
    <t>Время исп-я имущ. комплекса для услуги ( 1052 часа * 19 чел)</t>
  </si>
  <si>
    <t xml:space="preserve">Нормативные затраты на услугу 1.2 </t>
  </si>
  <si>
    <t>на выполнение работ</t>
  </si>
  <si>
    <t>на оказание услуг</t>
  </si>
  <si>
    <t>5 (гр. 3- гр.4)</t>
  </si>
  <si>
    <t>7 (гр.4*гр.6)</t>
  </si>
  <si>
    <t>9  ((гр.5/гр.8)*гр. 11)</t>
  </si>
  <si>
    <t>12 
(гр.9/гр.10)</t>
  </si>
  <si>
    <t>13 (гр.12*гр.6)</t>
  </si>
  <si>
    <t>Гкал</t>
  </si>
  <si>
    <t>Электроэнергия по нерегулируемым ценам</t>
  </si>
  <si>
    <t>кВтч</t>
  </si>
  <si>
    <t>Электроэнергия по регулируемым ценам</t>
  </si>
  <si>
    <t>Водоснабжение:</t>
  </si>
  <si>
    <t>м3</t>
  </si>
  <si>
    <t>Ассенизация:</t>
  </si>
  <si>
    <t>куб.м.</t>
  </si>
  <si>
    <t>Уголь</t>
  </si>
  <si>
    <t>тонн</t>
  </si>
  <si>
    <t>ИТОГО НА КОМ. УСЛУГИ ДЛЯ Тракториста-машиниста сельскохозяйственного производства:</t>
  </si>
  <si>
    <t>Коммунальные услуги  расчет указан в приложении №1.3</t>
  </si>
  <si>
    <t>ФГОС СПО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</si>
</sst>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_ ;\-#,##0.00\ "/>
    <numFmt numFmtId="168" formatCode="_(* #,##0.00_);_(* \(#,##0.00\);_(* &quot;-&quot;??_);_(@_)"/>
    <numFmt numFmtId="185" formatCode="_-* #,##0.00\ _₽_-;\-* #,##0.00\ _₽_-;_-* &quot;-&quot;??\ _₽_-;_-@_-"/>
    <numFmt numFmtId="195" formatCode="#,##0.000"/>
  </numFmts>
  <fonts count="5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</font>
    <font>
      <sz val="10"/>
      <color indexed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</font>
    <font>
      <sz val="12"/>
      <color indexed="36"/>
      <name val="Times New Roman"/>
      <family val="1"/>
      <charset val="204"/>
    </font>
    <font>
      <sz val="12"/>
      <name val="Times New Roman"/>
      <family val="1"/>
    </font>
    <font>
      <b/>
      <sz val="11"/>
      <color indexed="60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9" fillId="0" borderId="0"/>
    <xf numFmtId="0" fontId="40" fillId="0" borderId="0" applyAlignment="0">
      <alignment vertical="center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9" fontId="1" fillId="0" borderId="0" applyFont="0" applyFill="0" applyBorder="0" applyAlignment="0" applyProtection="0"/>
    <xf numFmtId="0" fontId="4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4" fillId="0" borderId="0" applyFont="0" applyFill="0" applyBorder="0" applyAlignment="0" applyProtection="0"/>
  </cellStyleXfs>
  <cellXfs count="43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16" borderId="0" xfId="0" applyFont="1" applyFill="1" applyAlignment="1">
      <alignment horizontal="left" vertical="top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1" xfId="0" applyFont="1" applyBorder="1"/>
    <xf numFmtId="0" fontId="14" fillId="0" borderId="1" xfId="0" applyFont="1" applyBorder="1"/>
    <xf numFmtId="0" fontId="12" fillId="0" borderId="1" xfId="0" applyFont="1" applyBorder="1" applyAlignment="1">
      <alignment horizontal="right"/>
    </xf>
    <xf numFmtId="0" fontId="3" fillId="0" borderId="6" xfId="0" applyFont="1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Alignment="1">
      <alignment vertical="top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right" vertical="top" wrapText="1"/>
    </xf>
    <xf numFmtId="0" fontId="15" fillId="17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17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1" fillId="0" borderId="2" xfId="2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top" wrapText="1"/>
    </xf>
    <xf numFmtId="0" fontId="20" fillId="0" borderId="1" xfId="2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center" vertical="center"/>
    </xf>
    <xf numFmtId="164" fontId="18" fillId="0" borderId="2" xfId="2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3" fillId="18" borderId="2" xfId="0" applyFont="1" applyFill="1" applyBorder="1" applyAlignment="1">
      <alignment horizontal="center" vertical="center"/>
    </xf>
    <xf numFmtId="0" fontId="12" fillId="18" borderId="8" xfId="0" applyFont="1" applyFill="1" applyBorder="1" applyAlignment="1"/>
    <xf numFmtId="0" fontId="12" fillId="18" borderId="9" xfId="0" applyFont="1" applyFill="1" applyBorder="1" applyAlignment="1"/>
    <xf numFmtId="0" fontId="13" fillId="0" borderId="1" xfId="0" applyFont="1" applyBorder="1" applyAlignment="1">
      <alignment horizontal="left"/>
    </xf>
    <xf numFmtId="0" fontId="2" fillId="16" borderId="0" xfId="0" applyFont="1" applyFill="1" applyAlignment="1">
      <alignment horizontal="left" vertical="top"/>
    </xf>
    <xf numFmtId="0" fontId="11" fillId="0" borderId="0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" xfId="0" applyBorder="1"/>
    <xf numFmtId="0" fontId="3" fillId="16" borderId="11" xfId="0" applyFont="1" applyFill="1" applyBorder="1" applyAlignment="1">
      <alignment vertical="center" wrapText="1"/>
    </xf>
    <xf numFmtId="0" fontId="3" fillId="16" borderId="7" xfId="0" applyFont="1" applyFill="1" applyBorder="1" applyAlignment="1">
      <alignment vertical="center" wrapText="1"/>
    </xf>
    <xf numFmtId="0" fontId="13" fillId="0" borderId="0" xfId="0" applyFont="1"/>
    <xf numFmtId="0" fontId="1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20" applyFont="1" applyBorder="1" applyAlignment="1">
      <alignment horizontal="center"/>
    </xf>
    <xf numFmtId="0" fontId="8" fillId="0" borderId="10" xfId="2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4" fillId="0" borderId="1" xfId="2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2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8" fillId="0" borderId="1" xfId="2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7" xfId="0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2" fontId="3" fillId="0" borderId="16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vertical="top" wrapText="1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vertical="top" wrapText="1"/>
    </xf>
    <xf numFmtId="0" fontId="4" fillId="0" borderId="1" xfId="20" applyFont="1" applyBorder="1" applyAlignment="1">
      <alignment vertical="top" wrapText="1"/>
    </xf>
    <xf numFmtId="0" fontId="4" fillId="0" borderId="13" xfId="0" applyFont="1" applyBorder="1" applyAlignment="1">
      <alignment horizontal="left"/>
    </xf>
    <xf numFmtId="2" fontId="13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13" fillId="0" borderId="19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2" fontId="13" fillId="0" borderId="19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right" vertical="top"/>
    </xf>
    <xf numFmtId="2" fontId="16" fillId="0" borderId="2" xfId="0" applyNumberFormat="1" applyFont="1" applyBorder="1" applyAlignment="1">
      <alignment horizontal="right" vertical="top" wrapText="1"/>
    </xf>
    <xf numFmtId="0" fontId="16" fillId="0" borderId="1" xfId="20" applyFont="1" applyBorder="1" applyAlignment="1">
      <alignment horizontal="right"/>
    </xf>
    <xf numFmtId="0" fontId="26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" xfId="20" applyFont="1" applyBorder="1" applyAlignment="1">
      <alignment horizontal="right" vertical="top" wrapText="1"/>
    </xf>
    <xf numFmtId="2" fontId="2" fillId="0" borderId="20" xfId="0" applyNumberFormat="1" applyFont="1" applyBorder="1" applyAlignment="1">
      <alignment horizontal="right" vertical="top" wrapText="1"/>
    </xf>
    <xf numFmtId="2" fontId="5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8" fillId="0" borderId="1" xfId="20" applyFont="1" applyBorder="1" applyAlignment="1">
      <alignment vertical="top" wrapText="1"/>
    </xf>
    <xf numFmtId="2" fontId="21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vertical="top" wrapText="1"/>
    </xf>
    <xf numFmtId="0" fontId="8" fillId="0" borderId="1" xfId="2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/>
    </xf>
    <xf numFmtId="2" fontId="23" fillId="0" borderId="1" xfId="0" applyNumberFormat="1" applyFont="1" applyBorder="1" applyAlignment="1">
      <alignment horizontal="right" vertical="top" wrapText="1"/>
    </xf>
    <xf numFmtId="2" fontId="13" fillId="0" borderId="2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13" fillId="0" borderId="14" xfId="2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/>
    </xf>
    <xf numFmtId="0" fontId="13" fillId="0" borderId="25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23" fillId="0" borderId="23" xfId="0" applyNumberFormat="1" applyFont="1" applyBorder="1" applyAlignment="1">
      <alignment horizontal="left" vertical="top" wrapText="1"/>
    </xf>
    <xf numFmtId="2" fontId="25" fillId="0" borderId="12" xfId="0" applyNumberFormat="1" applyFont="1" applyBorder="1" applyAlignment="1">
      <alignment horizontal="right" vertical="top" wrapText="1"/>
    </xf>
    <xf numFmtId="2" fontId="0" fillId="0" borderId="0" xfId="0" applyNumberFormat="1"/>
    <xf numFmtId="0" fontId="4" fillId="0" borderId="13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8" fillId="0" borderId="2" xfId="20" applyFont="1" applyBorder="1" applyAlignment="1">
      <alignment horizontal="right"/>
    </xf>
    <xf numFmtId="0" fontId="4" fillId="0" borderId="21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25" fillId="0" borderId="0" xfId="0" applyFont="1" applyAlignment="1">
      <alignment horizontal="center" wrapText="1"/>
    </xf>
    <xf numFmtId="0" fontId="4" fillId="0" borderId="1" xfId="0" applyFont="1" applyBorder="1" applyAlignment="1">
      <alignment vertical="top"/>
    </xf>
    <xf numFmtId="0" fontId="4" fillId="0" borderId="0" xfId="2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vertical="top" wrapText="1"/>
    </xf>
    <xf numFmtId="0" fontId="23" fillId="0" borderId="1" xfId="0" applyNumberFormat="1" applyFont="1" applyBorder="1" applyAlignment="1">
      <alignment horizontal="left" vertical="top" wrapText="1"/>
    </xf>
    <xf numFmtId="2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/>
    <xf numFmtId="2" fontId="3" fillId="0" borderId="28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29" fillId="0" borderId="1" xfId="2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top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/>
    </xf>
    <xf numFmtId="0" fontId="16" fillId="0" borderId="0" xfId="0" applyFont="1" applyAlignment="1">
      <alignment vertical="center" wrapText="1"/>
    </xf>
    <xf numFmtId="0" fontId="16" fillId="0" borderId="1" xfId="20" applyFont="1" applyBorder="1" applyAlignment="1">
      <alignment vertical="top" wrapText="1"/>
    </xf>
    <xf numFmtId="0" fontId="29" fillId="0" borderId="10" xfId="2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" xfId="20" applyNumberFormat="1" applyFont="1" applyBorder="1" applyAlignment="1">
      <alignment horizontal="center" vertical="center" wrapText="1"/>
    </xf>
    <xf numFmtId="2" fontId="16" fillId="0" borderId="10" xfId="2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2" fontId="13" fillId="0" borderId="1" xfId="0" applyNumberFormat="1" applyFont="1" applyFill="1" applyBorder="1" applyAlignment="1">
      <alignment horizontal="right" vertical="top" wrapText="1"/>
    </xf>
    <xf numFmtId="0" fontId="13" fillId="0" borderId="1" xfId="20" applyFont="1" applyBorder="1" applyAlignment="1">
      <alignment horizontal="center" vertical="top" wrapText="1"/>
    </xf>
    <xf numFmtId="2" fontId="4" fillId="0" borderId="0" xfId="0" applyNumberFormat="1" applyFont="1" applyAlignment="1">
      <alignment horizontal="right" vertical="top" wrapText="1"/>
    </xf>
    <xf numFmtId="0" fontId="13" fillId="0" borderId="1" xfId="0" applyFont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3" fillId="16" borderId="30" xfId="0" applyFont="1" applyFill="1" applyBorder="1" applyAlignment="1">
      <alignment vertical="center" wrapText="1"/>
    </xf>
    <xf numFmtId="0" fontId="22" fillId="16" borderId="21" xfId="20" applyFont="1" applyFill="1" applyBorder="1" applyAlignment="1">
      <alignment horizontal="left"/>
    </xf>
    <xf numFmtId="0" fontId="22" fillId="16" borderId="6" xfId="20" applyFont="1" applyFill="1" applyBorder="1" applyAlignment="1">
      <alignment horizontal="left"/>
    </xf>
    <xf numFmtId="2" fontId="4" fillId="0" borderId="13" xfId="0" applyNumberFormat="1" applyFont="1" applyBorder="1" applyAlignment="1">
      <alignment horizontal="left"/>
    </xf>
    <xf numFmtId="0" fontId="2" fillId="16" borderId="23" xfId="0" applyFont="1" applyFill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4" fontId="13" fillId="0" borderId="1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2" fontId="12" fillId="0" borderId="23" xfId="0" applyNumberFormat="1" applyFont="1" applyBorder="1"/>
    <xf numFmtId="0" fontId="12" fillId="0" borderId="13" xfId="0" applyFont="1" applyBorder="1"/>
    <xf numFmtId="2" fontId="12" fillId="0" borderId="1" xfId="0" applyNumberFormat="1" applyFont="1" applyBorder="1" applyAlignment="1">
      <alignment horizontal="right"/>
    </xf>
    <xf numFmtId="0" fontId="3" fillId="16" borderId="23" xfId="0" applyFont="1" applyFill="1" applyBorder="1" applyAlignment="1">
      <alignment horizontal="right" vertical="center" wrapText="1"/>
    </xf>
    <xf numFmtId="2" fontId="13" fillId="0" borderId="6" xfId="0" applyNumberFormat="1" applyFont="1" applyBorder="1" applyAlignment="1">
      <alignment horizontal="center"/>
    </xf>
    <xf numFmtId="0" fontId="12" fillId="18" borderId="1" xfId="0" applyFont="1" applyFill="1" applyBorder="1" applyAlignment="1"/>
    <xf numFmtId="0" fontId="0" fillId="0" borderId="0" xfId="0" applyAlignment="1"/>
    <xf numFmtId="0" fontId="13" fillId="0" borderId="0" xfId="0" applyFont="1" applyBorder="1"/>
    <xf numFmtId="0" fontId="12" fillId="0" borderId="13" xfId="0" applyFont="1" applyBorder="1" applyAlignment="1">
      <alignment horizontal="left" wrapText="1"/>
    </xf>
    <xf numFmtId="2" fontId="31" fillId="0" borderId="0" xfId="0" applyNumberFormat="1" applyFont="1"/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21" fillId="0" borderId="0" xfId="45" applyFont="1" applyFill="1"/>
    <xf numFmtId="4" fontId="43" fillId="0" borderId="1" xfId="45" applyNumberFormat="1" applyFont="1" applyFill="1" applyBorder="1" applyAlignment="1">
      <alignment horizontal="left" vertical="center" wrapText="1"/>
    </xf>
    <xf numFmtId="4" fontId="43" fillId="0" borderId="1" xfId="45" applyNumberFormat="1" applyFont="1" applyFill="1" applyBorder="1" applyAlignment="1">
      <alignment horizontal="center" vertical="center" wrapText="1"/>
    </xf>
    <xf numFmtId="3" fontId="43" fillId="0" borderId="1" xfId="45" applyNumberFormat="1" applyFont="1" applyFill="1" applyBorder="1" applyAlignment="1">
      <alignment horizontal="center" vertical="center" wrapText="1"/>
    </xf>
    <xf numFmtId="4" fontId="11" fillId="0" borderId="46" xfId="45" applyNumberFormat="1" applyFont="1" applyFill="1" applyBorder="1" applyAlignment="1">
      <alignment horizontal="center" vertical="center" wrapText="1"/>
    </xf>
    <xf numFmtId="4" fontId="11" fillId="0" borderId="47" xfId="45" applyNumberFormat="1" applyFont="1" applyFill="1" applyBorder="1" applyAlignment="1">
      <alignment horizontal="center" vertical="center" wrapText="1"/>
    </xf>
    <xf numFmtId="4" fontId="11" fillId="0" borderId="1" xfId="45" applyNumberFormat="1" applyFont="1" applyFill="1" applyBorder="1" applyAlignment="1">
      <alignment horizontal="center" vertical="center" wrapText="1"/>
    </xf>
    <xf numFmtId="4" fontId="11" fillId="0" borderId="48" xfId="45" applyNumberFormat="1" applyFont="1" applyFill="1" applyBorder="1" applyAlignment="1">
      <alignment horizontal="center" vertical="center" wrapText="1"/>
    </xf>
    <xf numFmtId="4" fontId="11" fillId="0" borderId="49" xfId="45" applyNumberFormat="1" applyFont="1" applyFill="1" applyBorder="1" applyAlignment="1">
      <alignment horizontal="center" vertical="center" wrapText="1"/>
    </xf>
    <xf numFmtId="4" fontId="11" fillId="0" borderId="6" xfId="45" applyNumberFormat="1" applyFont="1" applyFill="1" applyBorder="1" applyAlignment="1">
      <alignment horizontal="center" vertical="center" wrapText="1"/>
    </xf>
    <xf numFmtId="4" fontId="11" fillId="0" borderId="50" xfId="45" applyNumberFormat="1" applyFont="1" applyFill="1" applyBorder="1" applyAlignment="1">
      <alignment horizontal="center" vertical="center" wrapText="1"/>
    </xf>
    <xf numFmtId="4" fontId="11" fillId="0" borderId="2" xfId="45" applyNumberFormat="1" applyFont="1" applyFill="1" applyBorder="1" applyAlignment="1">
      <alignment horizontal="center"/>
    </xf>
    <xf numFmtId="4" fontId="11" fillId="0" borderId="51" xfId="45" applyNumberFormat="1" applyFont="1" applyFill="1" applyBorder="1" applyAlignment="1">
      <alignment horizontal="center" vertical="center" wrapText="1"/>
    </xf>
    <xf numFmtId="4" fontId="43" fillId="0" borderId="1" xfId="45" applyNumberFormat="1" applyFont="1" applyFill="1" applyBorder="1" applyAlignment="1">
      <alignment vertical="center" wrapText="1"/>
    </xf>
    <xf numFmtId="4" fontId="11" fillId="0" borderId="52" xfId="45" applyNumberFormat="1" applyFont="1" applyFill="1" applyBorder="1" applyAlignment="1">
      <alignment horizontal="center" vertical="center" wrapText="1"/>
    </xf>
    <xf numFmtId="4" fontId="11" fillId="0" borderId="10" xfId="45" applyNumberFormat="1" applyFont="1" applyFill="1" applyBorder="1" applyAlignment="1">
      <alignment horizontal="center" vertical="center" wrapText="1"/>
    </xf>
    <xf numFmtId="4" fontId="11" fillId="0" borderId="53" xfId="45" applyNumberFormat="1" applyFont="1" applyFill="1" applyBorder="1" applyAlignment="1">
      <alignment horizontal="center" vertical="center" wrapText="1"/>
    </xf>
    <xf numFmtId="4" fontId="11" fillId="0" borderId="54" xfId="45" applyNumberFormat="1" applyFont="1" applyFill="1" applyBorder="1" applyAlignment="1">
      <alignment horizontal="center" vertical="center" wrapText="1"/>
    </xf>
    <xf numFmtId="4" fontId="11" fillId="0" borderId="55" xfId="45" applyNumberFormat="1" applyFont="1" applyFill="1" applyBorder="1" applyAlignment="1">
      <alignment horizontal="center" vertical="center" wrapText="1"/>
    </xf>
    <xf numFmtId="4" fontId="45" fillId="0" borderId="56" xfId="45" applyNumberFormat="1" applyFont="1" applyFill="1" applyBorder="1" applyAlignment="1">
      <alignment horizontal="center" vertical="center" wrapText="1"/>
    </xf>
    <xf numFmtId="4" fontId="21" fillId="0" borderId="0" xfId="45" applyNumberFormat="1" applyFont="1" applyFill="1"/>
    <xf numFmtId="4" fontId="11" fillId="0" borderId="2" xfId="45" applyNumberFormat="1" applyFont="1" applyFill="1" applyBorder="1" applyAlignment="1">
      <alignment horizontal="center" vertical="center"/>
    </xf>
    <xf numFmtId="0" fontId="21" fillId="0" borderId="0" xfId="45" applyFont="1" applyFill="1" applyAlignment="1">
      <alignment horizontal="right"/>
    </xf>
    <xf numFmtId="0" fontId="35" fillId="0" borderId="0" xfId="45" applyFont="1" applyFill="1" applyBorder="1" applyAlignment="1">
      <alignment horizontal="right"/>
    </xf>
    <xf numFmtId="0" fontId="43" fillId="0" borderId="0" xfId="35" applyFont="1" applyFill="1" applyBorder="1" applyAlignment="1">
      <alignment horizontal="center" wrapText="1"/>
    </xf>
    <xf numFmtId="0" fontId="43" fillId="0" borderId="6" xfId="35" applyFont="1" applyFill="1" applyBorder="1" applyAlignment="1">
      <alignment horizontal="center"/>
    </xf>
    <xf numFmtId="0" fontId="43" fillId="0" borderId="0" xfId="35" applyFont="1" applyFill="1" applyAlignment="1">
      <alignment horizontal="center"/>
    </xf>
    <xf numFmtId="0" fontId="43" fillId="0" borderId="0" xfId="35" applyFont="1" applyFill="1" applyBorder="1" applyAlignment="1">
      <alignment wrapText="1"/>
    </xf>
    <xf numFmtId="0" fontId="43" fillId="0" borderId="0" xfId="35" applyFont="1" applyFill="1" applyAlignment="1">
      <alignment horizontal="center" vertical="top"/>
    </xf>
    <xf numFmtId="4" fontId="16" fillId="0" borderId="50" xfId="45" applyNumberFormat="1" applyFont="1" applyFill="1" applyBorder="1" applyAlignment="1">
      <alignment horizontal="center" vertical="center" wrapText="1"/>
    </xf>
    <xf numFmtId="4" fontId="11" fillId="0" borderId="2" xfId="45" applyNumberFormat="1" applyFont="1" applyFill="1" applyBorder="1" applyAlignment="1">
      <alignment horizontal="center" vertical="center" wrapText="1"/>
    </xf>
    <xf numFmtId="4" fontId="16" fillId="0" borderId="58" xfId="45" applyNumberFormat="1" applyFont="1" applyFill="1" applyBorder="1" applyAlignment="1">
      <alignment horizontal="center" vertical="center" wrapText="1"/>
    </xf>
    <xf numFmtId="4" fontId="16" fillId="0" borderId="6" xfId="45" applyNumberFormat="1" applyFont="1" applyFill="1" applyBorder="1" applyAlignment="1">
      <alignment horizontal="center" vertical="center" wrapText="1"/>
    </xf>
    <xf numFmtId="4" fontId="16" fillId="0" borderId="59" xfId="45" applyNumberFormat="1" applyFont="1" applyFill="1" applyBorder="1" applyAlignment="1">
      <alignment horizontal="center" vertical="center" wrapText="1"/>
    </xf>
    <xf numFmtId="4" fontId="11" fillId="0" borderId="1" xfId="45" applyNumberFormat="1" applyFont="1" applyFill="1" applyBorder="1" applyAlignment="1">
      <alignment horizontal="center"/>
    </xf>
    <xf numFmtId="4" fontId="16" fillId="0" borderId="2" xfId="45" applyNumberFormat="1" applyFont="1" applyFill="1" applyBorder="1" applyAlignment="1">
      <alignment horizontal="center"/>
    </xf>
    <xf numFmtId="4" fontId="16" fillId="0" borderId="51" xfId="45" applyNumberFormat="1" applyFont="1" applyFill="1" applyBorder="1" applyAlignment="1">
      <alignment horizontal="center" vertical="center" wrapText="1"/>
    </xf>
    <xf numFmtId="4" fontId="16" fillId="0" borderId="46" xfId="45" applyNumberFormat="1" applyFont="1" applyFill="1" applyBorder="1" applyAlignment="1">
      <alignment horizontal="center" vertical="center" wrapText="1"/>
    </xf>
    <xf numFmtId="4" fontId="16" fillId="0" borderId="47" xfId="45" applyNumberFormat="1" applyFont="1" applyFill="1" applyBorder="1" applyAlignment="1">
      <alignment horizontal="center" vertical="center" wrapText="1"/>
    </xf>
    <xf numFmtId="4" fontId="16" fillId="0" borderId="1" xfId="45" applyNumberFormat="1" applyFont="1" applyFill="1" applyBorder="1" applyAlignment="1">
      <alignment horizontal="center"/>
    </xf>
    <xf numFmtId="4" fontId="16" fillId="0" borderId="48" xfId="45" applyNumberFormat="1" applyFont="1" applyFill="1" applyBorder="1" applyAlignment="1">
      <alignment horizontal="center" vertical="center" wrapText="1"/>
    </xf>
    <xf numFmtId="4" fontId="11" fillId="0" borderId="59" xfId="45" applyNumberFormat="1" applyFont="1" applyFill="1" applyBorder="1" applyAlignment="1">
      <alignment horizontal="center" vertical="center" wrapText="1"/>
    </xf>
    <xf numFmtId="2" fontId="21" fillId="0" borderId="0" xfId="45" applyNumberFormat="1" applyFont="1" applyFill="1"/>
    <xf numFmtId="0" fontId="46" fillId="0" borderId="0" xfId="45" applyFont="1" applyFill="1" applyBorder="1" applyAlignment="1">
      <alignment horizontal="right"/>
    </xf>
    <xf numFmtId="0" fontId="44" fillId="0" borderId="0" xfId="45" applyFont="1" applyFill="1"/>
    <xf numFmtId="0" fontId="43" fillId="0" borderId="0" xfId="35" applyFont="1" applyFill="1" applyAlignment="1">
      <alignment horizontal="left" wrapText="1"/>
    </xf>
    <xf numFmtId="0" fontId="43" fillId="0" borderId="0" xfId="35" applyFont="1" applyFill="1" applyBorder="1" applyAlignment="1">
      <alignment horizontal="left" wrapText="1"/>
    </xf>
    <xf numFmtId="0" fontId="0" fillId="0" borderId="0" xfId="0" applyFill="1"/>
    <xf numFmtId="0" fontId="47" fillId="0" borderId="0" xfId="0" applyFont="1" applyFill="1" applyAlignment="1">
      <alignment horizontal="center" vertical="center" readingOrder="1"/>
    </xf>
    <xf numFmtId="0" fontId="48" fillId="0" borderId="0" xfId="0" applyFont="1" applyFill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19" borderId="1" xfId="0" applyFont="1" applyFill="1" applyBorder="1" applyAlignment="1">
      <alignment horizontal="center" vertical="center" wrapText="1" readingOrder="1"/>
    </xf>
    <xf numFmtId="0" fontId="49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 applyProtection="1">
      <alignment horizontal="left" vertical="top" wrapText="1"/>
      <protection locked="0"/>
    </xf>
    <xf numFmtId="2" fontId="44" fillId="0" borderId="1" xfId="0" applyNumberFormat="1" applyFont="1" applyFill="1" applyBorder="1" applyAlignment="1">
      <alignment horizontal="center" vertical="center" wrapText="1" readingOrder="1"/>
    </xf>
    <xf numFmtId="4" fontId="44" fillId="0" borderId="1" xfId="0" applyNumberFormat="1" applyFont="1" applyFill="1" applyBorder="1" applyAlignment="1">
      <alignment horizontal="center" vertical="center" wrapText="1" readingOrder="1"/>
    </xf>
    <xf numFmtId="4" fontId="50" fillId="0" borderId="1" xfId="0" applyNumberFormat="1" applyFont="1" applyFill="1" applyBorder="1" applyAlignment="1">
      <alignment horizontal="center" vertical="center" wrapText="1" readingOrder="1"/>
    </xf>
    <xf numFmtId="165" fontId="43" fillId="0" borderId="1" xfId="55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 readingOrder="1"/>
    </xf>
    <xf numFmtId="0" fontId="44" fillId="0" borderId="1" xfId="0" applyFont="1" applyFill="1" applyBorder="1" applyAlignment="1">
      <alignment horizontal="center" vertical="center" wrapText="1" readingOrder="1"/>
    </xf>
    <xf numFmtId="1" fontId="44" fillId="0" borderId="10" xfId="0" applyNumberFormat="1" applyFont="1" applyFill="1" applyBorder="1" applyAlignment="1">
      <alignment horizontal="center" vertical="center" wrapText="1" readingOrder="1"/>
    </xf>
    <xf numFmtId="165" fontId="44" fillId="0" borderId="1" xfId="55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 readingOrder="1"/>
    </xf>
    <xf numFmtId="0" fontId="51" fillId="0" borderId="1" xfId="0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justify" vertical="center" wrapText="1" readingOrder="1"/>
    </xf>
    <xf numFmtId="0" fontId="44" fillId="0" borderId="1" xfId="0" applyFont="1" applyFill="1" applyBorder="1" applyAlignment="1">
      <alignment horizontal="left" vertical="center" wrapText="1" readingOrder="1"/>
    </xf>
    <xf numFmtId="0" fontId="0" fillId="0" borderId="1" xfId="0" applyFont="1" applyFill="1" applyBorder="1"/>
    <xf numFmtId="0" fontId="46" fillId="0" borderId="1" xfId="0" applyFont="1" applyFill="1" applyBorder="1" applyAlignment="1">
      <alignment horizontal="right" vertical="center" wrapText="1" readingOrder="1"/>
    </xf>
    <xf numFmtId="0" fontId="0" fillId="0" borderId="0" xfId="0" applyFont="1" applyFill="1"/>
    <xf numFmtId="0" fontId="44" fillId="0" borderId="0" xfId="0" applyFont="1" applyFill="1" applyBorder="1"/>
    <xf numFmtId="0" fontId="21" fillId="0" borderId="0" xfId="0" applyFont="1" applyFill="1"/>
    <xf numFmtId="0" fontId="44" fillId="0" borderId="0" xfId="0" applyFont="1" applyFill="1"/>
    <xf numFmtId="43" fontId="0" fillId="0" borderId="0" xfId="0" applyNumberFormat="1" applyFill="1"/>
    <xf numFmtId="0" fontId="53" fillId="0" borderId="0" xfId="0" applyFont="1" applyFill="1"/>
    <xf numFmtId="195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 applyAlignment="1">
      <alignment horizontal="right"/>
    </xf>
    <xf numFmtId="43" fontId="52" fillId="0" borderId="1" xfId="55" applyNumberFormat="1" applyFont="1" applyFill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17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17" borderId="34" xfId="0" applyFont="1" applyFill="1" applyBorder="1" applyAlignment="1">
      <alignment horizontal="center" vertical="center"/>
    </xf>
    <xf numFmtId="0" fontId="12" fillId="17" borderId="35" xfId="0" applyFont="1" applyFill="1" applyBorder="1" applyAlignment="1">
      <alignment horizontal="center" vertical="center"/>
    </xf>
    <xf numFmtId="0" fontId="12" fillId="17" borderId="36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12" fillId="17" borderId="31" xfId="0" applyFont="1" applyFill="1" applyBorder="1" applyAlignment="1">
      <alignment horizontal="center" vertical="center" wrapText="1"/>
    </xf>
    <xf numFmtId="0" fontId="12" fillId="17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5" fillId="0" borderId="1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top" wrapText="1"/>
    </xf>
    <xf numFmtId="0" fontId="21" fillId="0" borderId="2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9" fillId="17" borderId="39" xfId="0" applyFont="1" applyFill="1" applyBorder="1" applyAlignment="1">
      <alignment horizontal="center" vertical="center" wrapText="1"/>
    </xf>
    <xf numFmtId="0" fontId="9" fillId="17" borderId="40" xfId="0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9" fillId="17" borderId="41" xfId="0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5" fillId="17" borderId="2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right" vertical="center" wrapText="1"/>
    </xf>
    <xf numFmtId="0" fontId="3" fillId="16" borderId="16" xfId="0" applyFont="1" applyFill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10" fillId="17" borderId="39" xfId="0" applyFont="1" applyFill="1" applyBorder="1" applyAlignment="1">
      <alignment horizontal="center" vertical="top" wrapText="1"/>
    </xf>
    <xf numFmtId="0" fontId="10" fillId="17" borderId="17" xfId="0" applyFont="1" applyFill="1" applyBorder="1" applyAlignment="1">
      <alignment horizontal="center" vertical="top" wrapText="1"/>
    </xf>
    <xf numFmtId="0" fontId="10" fillId="17" borderId="41" xfId="0" applyFont="1" applyFill="1" applyBorder="1" applyAlignment="1">
      <alignment horizontal="center" vertical="top" wrapText="1"/>
    </xf>
    <xf numFmtId="0" fontId="9" fillId="17" borderId="39" xfId="0" applyFont="1" applyFill="1" applyBorder="1" applyAlignment="1">
      <alignment horizontal="center" vertical="top" wrapText="1"/>
    </xf>
    <xf numFmtId="0" fontId="9" fillId="17" borderId="17" xfId="0" applyFont="1" applyFill="1" applyBorder="1" applyAlignment="1">
      <alignment horizontal="center" vertical="top" wrapText="1"/>
    </xf>
    <xf numFmtId="0" fontId="9" fillId="17" borderId="41" xfId="0" applyFont="1" applyFill="1" applyBorder="1" applyAlignment="1">
      <alignment horizontal="center" vertical="top" wrapText="1"/>
    </xf>
    <xf numFmtId="0" fontId="15" fillId="17" borderId="44" xfId="0" applyFont="1" applyFill="1" applyBorder="1" applyAlignment="1">
      <alignment horizontal="center" vertical="center" wrapText="1"/>
    </xf>
    <xf numFmtId="0" fontId="15" fillId="17" borderId="45" xfId="0" applyFont="1" applyFill="1" applyBorder="1" applyAlignment="1">
      <alignment horizontal="center" vertical="center" wrapText="1"/>
    </xf>
    <xf numFmtId="0" fontId="15" fillId="17" borderId="11" xfId="0" applyFont="1" applyFill="1" applyBorder="1" applyAlignment="1">
      <alignment horizontal="center" vertical="center" wrapText="1"/>
    </xf>
    <xf numFmtId="0" fontId="15" fillId="17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13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center" wrapText="1"/>
    </xf>
    <xf numFmtId="0" fontId="15" fillId="17" borderId="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46" fillId="0" borderId="13" xfId="0" applyFont="1" applyFill="1" applyBorder="1" applyAlignment="1">
      <alignment horizontal="center" vertical="center" wrapText="1" readingOrder="1"/>
    </xf>
    <xf numFmtId="0" fontId="46" fillId="0" borderId="33" xfId="0" applyFont="1" applyFill="1" applyBorder="1" applyAlignment="1">
      <alignment horizontal="center" vertical="center" wrapText="1" readingOrder="1"/>
    </xf>
    <xf numFmtId="0" fontId="46" fillId="0" borderId="2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47" fillId="0" borderId="0" xfId="0" applyFont="1" applyFill="1" applyAlignment="1">
      <alignment horizontal="center" vertical="center" readingOrder="1"/>
    </xf>
    <xf numFmtId="0" fontId="48" fillId="0" borderId="0" xfId="0" applyFont="1" applyFill="1" applyAlignment="1">
      <alignment horizontal="center" vertical="center" readingOrder="1"/>
    </xf>
    <xf numFmtId="0" fontId="42" fillId="0" borderId="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45" applyFont="1" applyFill="1" applyAlignment="1">
      <alignment horizontal="center"/>
    </xf>
    <xf numFmtId="4" fontId="10" fillId="0" borderId="1" xfId="45" applyNumberFormat="1" applyFont="1" applyFill="1" applyBorder="1" applyAlignment="1">
      <alignment horizontal="center"/>
    </xf>
    <xf numFmtId="4" fontId="43" fillId="0" borderId="1" xfId="45" applyNumberFormat="1" applyFont="1" applyFill="1" applyBorder="1" applyAlignment="1">
      <alignment horizontal="center" vertical="center" wrapText="1"/>
    </xf>
    <xf numFmtId="4" fontId="44" fillId="0" borderId="1" xfId="45" applyNumberFormat="1" applyFont="1" applyFill="1" applyBorder="1" applyAlignment="1">
      <alignment horizontal="center" vertical="center" wrapText="1"/>
    </xf>
    <xf numFmtId="0" fontId="46" fillId="0" borderId="40" xfId="45" applyFont="1" applyFill="1" applyBorder="1" applyAlignment="1">
      <alignment horizontal="right"/>
    </xf>
    <xf numFmtId="0" fontId="35" fillId="0" borderId="40" xfId="45" applyFont="1" applyFill="1" applyBorder="1" applyAlignment="1">
      <alignment horizontal="right"/>
    </xf>
    <xf numFmtId="0" fontId="43" fillId="0" borderId="0" xfId="31" applyFont="1" applyFill="1" applyAlignment="1">
      <alignment horizontal="left" wrapText="1"/>
    </xf>
    <xf numFmtId="0" fontId="43" fillId="0" borderId="6" xfId="35" applyFont="1" applyFill="1" applyBorder="1" applyAlignment="1">
      <alignment horizontal="center" vertical="top" wrapText="1"/>
    </xf>
    <xf numFmtId="0" fontId="43" fillId="0" borderId="6" xfId="35" applyFont="1" applyFill="1" applyBorder="1" applyAlignment="1">
      <alignment horizontal="center" wrapText="1"/>
    </xf>
    <xf numFmtId="0" fontId="43" fillId="0" borderId="0" xfId="35" applyFont="1" applyFill="1" applyBorder="1" applyAlignment="1">
      <alignment horizontal="center" wrapText="1"/>
    </xf>
    <xf numFmtId="0" fontId="43" fillId="0" borderId="57" xfId="35" applyFont="1" applyFill="1" applyBorder="1" applyAlignment="1">
      <alignment horizontal="center" vertical="top" wrapText="1"/>
    </xf>
    <xf numFmtId="0" fontId="21" fillId="0" borderId="0" xfId="45" applyFont="1" applyFill="1" applyAlignment="1">
      <alignment horizontal="left" wrapText="1"/>
    </xf>
  </cellXfs>
  <cellStyles count="5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Excel Built-in Normal" xfId="19"/>
    <cellStyle name="Гиперссылка" xfId="20" builtinId="8"/>
    <cellStyle name="Денежный 2" xfId="21"/>
    <cellStyle name="Обычный" xfId="0" builtinId="0"/>
    <cellStyle name="Обычный 10" xfId="22"/>
    <cellStyle name="Обычный 12" xfId="23"/>
    <cellStyle name="Обычный 14" xfId="24"/>
    <cellStyle name="Обычный 15" xfId="25"/>
    <cellStyle name="Обычный 16" xfId="26"/>
    <cellStyle name="Обычный 17" xfId="27"/>
    <cellStyle name="Обычный 18" xfId="28"/>
    <cellStyle name="Обычный 19" xfId="29"/>
    <cellStyle name="Обычный 2" xfId="30"/>
    <cellStyle name="Обычный 2 2" xfId="31"/>
    <cellStyle name="Обычный 2 3" xfId="32"/>
    <cellStyle name="Обычный 2 4" xfId="33"/>
    <cellStyle name="Обычный 2_+КТОТиСХ" xfId="34"/>
    <cellStyle name="Обычный 2_+ПФХД Государственное задание" xfId="35"/>
    <cellStyle name="Обычный 3" xfId="36"/>
    <cellStyle name="Обычный 4" xfId="37"/>
    <cellStyle name="Обычный 5" xfId="38"/>
    <cellStyle name="Обычный 6" xfId="39"/>
    <cellStyle name="Обычный 7" xfId="40"/>
    <cellStyle name="Обычный 8" xfId="41"/>
    <cellStyle name="Обычный 8 2" xfId="42"/>
    <cellStyle name="Обычный 8_Xl0000393" xfId="43"/>
    <cellStyle name="Обычный 9" xfId="44"/>
    <cellStyle name="Обычный_ПФХД 2019 (1)" xfId="45"/>
    <cellStyle name="Процентный 2" xfId="46"/>
    <cellStyle name="Стиль 1" xfId="47"/>
    <cellStyle name="Финансовый 2" xfId="48"/>
    <cellStyle name="Финансовый 2 2" xfId="49"/>
    <cellStyle name="Финансовый 3" xfId="50"/>
    <cellStyle name="Финансовый 4" xfId="51"/>
    <cellStyle name="Финансовый 5" xfId="52"/>
    <cellStyle name="Финансовый 5 2" xfId="53"/>
    <cellStyle name="Финансовый 6" xfId="54"/>
    <cellStyle name="Финансовый_РАСЧЕТ к договору (коммуналка)" xfId="5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B_SAM\&#1062;&#1054;&#1050;\2010\&#1096;&#1090;&#1072;&#1090;\pre\&#1064;&#1090;&#1072;&#1090;&#1085;&#1086;&#1077;%20&#1088;&#1072;&#1089;&#1087;&#1080;&#1089;&#1072;&#1085;&#1080;&#1077;%20&#1074;%20&#1048;&#1055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_расписание"/>
      <sheetName val="оклады"/>
      <sheetName val="Лист2"/>
    </sheetNames>
    <sheetDataSet>
      <sheetData sheetId="0"/>
      <sheetData sheetId="1"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  <cell r="H12">
            <v>7</v>
          </cell>
          <cell r="I12">
            <v>8</v>
          </cell>
          <cell r="J12">
            <v>9</v>
          </cell>
          <cell r="K12">
            <v>10</v>
          </cell>
          <cell r="L12">
            <v>11</v>
          </cell>
          <cell r="M12">
            <v>12</v>
          </cell>
          <cell r="N12">
            <v>13</v>
          </cell>
          <cell r="O12">
            <v>14</v>
          </cell>
          <cell r="P12">
            <v>15</v>
          </cell>
          <cell r="Q12">
            <v>16</v>
          </cell>
          <cell r="R12">
            <v>17</v>
          </cell>
          <cell r="S12">
            <v>18</v>
          </cell>
        </row>
        <row r="13">
          <cell r="B13">
            <v>1404</v>
          </cell>
          <cell r="C13">
            <v>1460</v>
          </cell>
          <cell r="D13">
            <v>1530</v>
          </cell>
          <cell r="E13">
            <v>1603</v>
          </cell>
          <cell r="F13">
            <v>1780</v>
          </cell>
          <cell r="G13">
            <v>1976</v>
          </cell>
          <cell r="H13">
            <v>2171</v>
          </cell>
          <cell r="I13">
            <v>2386</v>
          </cell>
          <cell r="J13">
            <v>2620</v>
          </cell>
          <cell r="K13">
            <v>2874</v>
          </cell>
          <cell r="L13">
            <v>3148</v>
          </cell>
          <cell r="M13">
            <v>3402</v>
          </cell>
          <cell r="N13">
            <v>3676</v>
          </cell>
          <cell r="O13">
            <v>3950</v>
          </cell>
          <cell r="P13">
            <v>4263</v>
          </cell>
          <cell r="Q13">
            <v>4576</v>
          </cell>
          <cell r="R13">
            <v>4928</v>
          </cell>
          <cell r="S13">
            <v>6318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kvorus.ru/catalog/shkolnaya-mebel/mebel-dlya-spetsialnyih-i-kompyuternyih-klassov/stol-kompyuternyiy-na-pryamougolnoy-trube.html" TargetMode="External"/><Relationship Id="rId1" Type="http://schemas.openxmlformats.org/officeDocument/2006/relationships/hyperlink" Target="mailto:3ALE@160800%20130%20&#1092;&#1088;&#1077;&#1079;&#1072;%20(&#1048;&#1085;&#1089;&#1090;&#1088;&#1091;&#1084;&#1077;&#1085;&#1090;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du.sfu-kras.ru/node/165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G29"/>
  <sheetViews>
    <sheetView tabSelected="1" workbookViewId="0">
      <selection activeCell="D8" sqref="D8"/>
    </sheetView>
  </sheetViews>
  <sheetFormatPr defaultRowHeight="15"/>
  <cols>
    <col min="1" max="1" width="4.85546875" customWidth="1"/>
    <col min="2" max="2" width="65.28515625" customWidth="1"/>
    <col min="3" max="3" width="17.5703125" hidden="1" customWidth="1"/>
    <col min="4" max="4" width="19.5703125" customWidth="1"/>
    <col min="5" max="5" width="19.28515625" hidden="1" customWidth="1"/>
  </cols>
  <sheetData>
    <row r="1" spans="1:6" ht="105.75" customHeight="1">
      <c r="B1" s="343" t="s">
        <v>309</v>
      </c>
      <c r="C1" s="343"/>
      <c r="D1" s="343"/>
    </row>
    <row r="3" spans="1:6" ht="66" customHeight="1">
      <c r="A3" s="1"/>
      <c r="B3" s="347" t="s">
        <v>331</v>
      </c>
      <c r="C3" s="348"/>
      <c r="D3" s="19"/>
    </row>
    <row r="4" spans="1:6" ht="13.5" customHeight="1">
      <c r="A4" s="1"/>
      <c r="B4" s="344" t="s">
        <v>328</v>
      </c>
      <c r="C4" s="345"/>
      <c r="D4" s="346"/>
    </row>
    <row r="5" spans="1:6" ht="30.75" customHeight="1">
      <c r="A5" s="1"/>
      <c r="B5" s="344" t="s">
        <v>332</v>
      </c>
      <c r="C5" s="345"/>
      <c r="D5" s="346"/>
    </row>
    <row r="6" spans="1:6" ht="15.75" thickBot="1">
      <c r="A6" s="1"/>
      <c r="B6" s="2"/>
      <c r="C6" s="2"/>
      <c r="D6" s="2"/>
      <c r="E6" s="1"/>
    </row>
    <row r="7" spans="1:6" ht="48" customHeight="1">
      <c r="A7" s="337" t="s">
        <v>2</v>
      </c>
      <c r="B7" s="339" t="s">
        <v>15</v>
      </c>
      <c r="C7" s="335" t="s">
        <v>31</v>
      </c>
      <c r="D7" s="335"/>
      <c r="E7" s="341" t="s">
        <v>32</v>
      </c>
      <c r="F7" s="336"/>
    </row>
    <row r="8" spans="1:6" ht="23.25" customHeight="1" thickBot="1">
      <c r="A8" s="338"/>
      <c r="B8" s="340"/>
      <c r="C8" s="37" t="s">
        <v>30</v>
      </c>
      <c r="D8" s="58" t="s">
        <v>421</v>
      </c>
      <c r="E8" s="342"/>
      <c r="F8" s="336"/>
    </row>
    <row r="9" spans="1:6">
      <c r="A9" s="46"/>
      <c r="B9" s="47" t="s">
        <v>44</v>
      </c>
      <c r="C9" s="48"/>
      <c r="D9" s="247"/>
      <c r="E9" s="48"/>
      <c r="F9" s="29"/>
    </row>
    <row r="10" spans="1:6" ht="29.25" customHeight="1">
      <c r="A10" s="21">
        <v>1</v>
      </c>
      <c r="B10" s="22" t="s">
        <v>310</v>
      </c>
      <c r="C10" s="231"/>
      <c r="D10" s="240">
        <f ca="1">зар.плата!J16</f>
        <v>23181.16</v>
      </c>
      <c r="E10" s="246"/>
      <c r="F10" s="29"/>
    </row>
    <row r="11" spans="1:6" hidden="1">
      <c r="A11" s="21">
        <v>2</v>
      </c>
      <c r="B11" s="23" t="s">
        <v>306</v>
      </c>
      <c r="C11" s="231"/>
      <c r="D11" s="240"/>
      <c r="E11" s="246"/>
      <c r="F11" s="29"/>
    </row>
    <row r="12" spans="1:6" ht="28.5" customHeight="1">
      <c r="A12" s="21">
        <v>2</v>
      </c>
      <c r="B12" s="23" t="s">
        <v>311</v>
      </c>
      <c r="C12" s="231"/>
      <c r="D12" s="240">
        <f ca="1">'Расходные материалы'!F21</f>
        <v>110.89333146853147</v>
      </c>
      <c r="E12" s="246"/>
      <c r="F12" s="29"/>
    </row>
    <row r="13" spans="1:6">
      <c r="A13" s="21">
        <v>3</v>
      </c>
      <c r="B13" s="23" t="s">
        <v>420</v>
      </c>
      <c r="C13" s="231"/>
      <c r="D13" s="240">
        <f ca="1">'223'!M18</f>
        <v>1339.2763640000001</v>
      </c>
      <c r="E13" s="246"/>
      <c r="F13" s="29"/>
    </row>
    <row r="14" spans="1:6" hidden="1">
      <c r="A14" s="21">
        <v>5</v>
      </c>
      <c r="B14" s="23" t="s">
        <v>33</v>
      </c>
      <c r="C14" s="231"/>
      <c r="D14" s="240"/>
      <c r="E14" s="246"/>
      <c r="F14" s="29"/>
    </row>
    <row r="15" spans="1:6" hidden="1">
      <c r="A15" s="21">
        <v>7</v>
      </c>
      <c r="B15" s="49" t="s">
        <v>46</v>
      </c>
      <c r="C15" s="228"/>
      <c r="D15" s="220">
        <f>C15*110%</f>
        <v>0</v>
      </c>
      <c r="E15" s="231"/>
      <c r="F15" s="29"/>
    </row>
    <row r="16" spans="1:6" hidden="1">
      <c r="A16" s="21">
        <v>8</v>
      </c>
      <c r="B16" s="49" t="s">
        <v>47</v>
      </c>
      <c r="C16" s="228"/>
      <c r="D16" s="220">
        <f>C16*110%</f>
        <v>0</v>
      </c>
      <c r="E16" s="231"/>
      <c r="F16" s="29"/>
    </row>
    <row r="17" spans="1:7" hidden="1">
      <c r="A17" s="21">
        <v>9</v>
      </c>
      <c r="B17" s="49" t="s">
        <v>45</v>
      </c>
      <c r="C17" s="228"/>
      <c r="D17" s="220">
        <f>C17*110%</f>
        <v>0</v>
      </c>
      <c r="E17" s="231"/>
      <c r="F17" s="29"/>
    </row>
    <row r="18" spans="1:7" hidden="1">
      <c r="A18" s="21">
        <v>10</v>
      </c>
      <c r="B18" s="49" t="s">
        <v>48</v>
      </c>
      <c r="C18" s="228"/>
      <c r="D18" s="220">
        <f>C18*110%</f>
        <v>0</v>
      </c>
      <c r="E18" s="231"/>
      <c r="F18" s="29"/>
    </row>
    <row r="19" spans="1:7" hidden="1">
      <c r="A19" s="21">
        <v>11</v>
      </c>
      <c r="B19" s="49" t="s">
        <v>34</v>
      </c>
      <c r="C19" s="228"/>
      <c r="D19" s="220"/>
      <c r="E19" s="231"/>
      <c r="F19" s="29"/>
    </row>
    <row r="20" spans="1:7">
      <c r="A20" s="24"/>
      <c r="B20" s="25" t="s">
        <v>20</v>
      </c>
      <c r="C20" s="129" t="e">
        <f>C19+C18+C17+C16+C15+#REF!+C14+C13+C12+C11+C10</f>
        <v>#REF!</v>
      </c>
      <c r="D20" s="129">
        <f>SUM(D10:D19)</f>
        <v>24631.329695468532</v>
      </c>
      <c r="E20" s="232"/>
      <c r="F20" s="29"/>
    </row>
    <row r="21" spans="1:7">
      <c r="C21" s="229"/>
      <c r="D21" s="229"/>
    </row>
    <row r="22" spans="1:7" ht="38.25" customHeight="1">
      <c r="B22" s="333" t="s">
        <v>330</v>
      </c>
      <c r="C22" s="334"/>
      <c r="D22" s="334"/>
      <c r="E22" s="36"/>
    </row>
    <row r="23" spans="1:7" ht="38.25" customHeight="1">
      <c r="B23" s="332"/>
      <c r="C23" s="332"/>
      <c r="D23" s="332"/>
      <c r="E23" s="332"/>
    </row>
    <row r="25" spans="1:7">
      <c r="A25" s="1"/>
      <c r="B25" s="3"/>
      <c r="C25" s="26"/>
      <c r="D25" s="3"/>
      <c r="E25" s="1"/>
      <c r="F25" s="1"/>
      <c r="G25" s="1"/>
    </row>
    <row r="26" spans="1:7">
      <c r="A26" s="1"/>
      <c r="B26" s="20"/>
      <c r="C26" s="1"/>
      <c r="D26" s="20"/>
      <c r="F26" s="1"/>
      <c r="G26" s="1"/>
    </row>
    <row r="27" spans="1:7">
      <c r="A27" s="1"/>
      <c r="B27" s="3"/>
      <c r="C27" s="26"/>
      <c r="D27" s="1"/>
      <c r="E27" s="1"/>
    </row>
    <row r="28" spans="1:7">
      <c r="A28" s="1"/>
      <c r="B28" s="20"/>
      <c r="C28" s="1"/>
      <c r="D28" s="1"/>
    </row>
    <row r="29" spans="1:7">
      <c r="A29" s="1"/>
      <c r="B29" s="3"/>
      <c r="D29" s="3"/>
      <c r="F29" s="1"/>
      <c r="G29" s="1"/>
    </row>
  </sheetData>
  <mergeCells count="11">
    <mergeCell ref="B1:D1"/>
    <mergeCell ref="B4:D4"/>
    <mergeCell ref="B5:D5"/>
    <mergeCell ref="B3:C3"/>
    <mergeCell ref="B23:E23"/>
    <mergeCell ref="B22:D22"/>
    <mergeCell ref="C7:D7"/>
    <mergeCell ref="F7:F8"/>
    <mergeCell ref="A7:A8"/>
    <mergeCell ref="B7:B8"/>
    <mergeCell ref="E7:E8"/>
  </mergeCells>
  <phoneticPr fontId="6" type="noConversion"/>
  <pageMargins left="0.7" right="0.7" top="0.26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I350"/>
  <sheetViews>
    <sheetView topLeftCell="A77" workbookViewId="0">
      <selection activeCell="D144" sqref="D144"/>
    </sheetView>
  </sheetViews>
  <sheetFormatPr defaultRowHeight="12.75"/>
  <cols>
    <col min="1" max="1" width="4.42578125" style="1" customWidth="1"/>
    <col min="2" max="2" width="50.85546875" style="2" customWidth="1"/>
    <col min="3" max="3" width="16.7109375" style="1" customWidth="1"/>
    <col min="4" max="4" width="12.140625" style="100" customWidth="1"/>
    <col min="5" max="5" width="9.140625" style="100"/>
    <col min="6" max="6" width="11.28515625" style="100" customWidth="1"/>
    <col min="7" max="7" width="13.42578125" style="100" customWidth="1"/>
    <col min="8" max="8" width="14.85546875" style="100" customWidth="1"/>
    <col min="9" max="9" width="9.140625" style="1"/>
    <col min="10" max="10" width="10.5703125" style="1" customWidth="1"/>
    <col min="11" max="16384" width="9.140625" style="1"/>
  </cols>
  <sheetData>
    <row r="1" spans="1:8" ht="59.25" customHeight="1">
      <c r="B1" s="347" t="s">
        <v>21</v>
      </c>
      <c r="C1" s="348"/>
      <c r="D1" s="351" t="s">
        <v>4</v>
      </c>
      <c r="E1" s="352"/>
    </row>
    <row r="2" spans="1:8" ht="15" customHeight="1">
      <c r="B2" s="344" t="s">
        <v>124</v>
      </c>
      <c r="C2" s="345"/>
      <c r="D2" s="345"/>
      <c r="E2" s="346"/>
    </row>
    <row r="3" spans="1:8" ht="15" customHeight="1">
      <c r="B3" s="344" t="s">
        <v>125</v>
      </c>
      <c r="C3" s="345"/>
      <c r="D3" s="345"/>
      <c r="E3" s="346"/>
    </row>
    <row r="4" spans="1:8" ht="15" customHeight="1" thickBot="1"/>
    <row r="5" spans="1:8" ht="42" customHeight="1">
      <c r="A5" s="354" t="s">
        <v>2</v>
      </c>
      <c r="B5" s="371" t="s">
        <v>0</v>
      </c>
      <c r="C5" s="367" t="s">
        <v>6</v>
      </c>
      <c r="D5" s="349" t="s">
        <v>5</v>
      </c>
      <c r="E5" s="369" t="s">
        <v>1</v>
      </c>
      <c r="F5" s="353" t="s">
        <v>7</v>
      </c>
      <c r="G5" s="353"/>
      <c r="H5" s="358" t="s">
        <v>53</v>
      </c>
    </row>
    <row r="6" spans="1:8" ht="30" customHeight="1" thickBot="1">
      <c r="A6" s="355"/>
      <c r="B6" s="372"/>
      <c r="C6" s="368"/>
      <c r="D6" s="350"/>
      <c r="E6" s="370"/>
      <c r="F6" s="101" t="s">
        <v>30</v>
      </c>
      <c r="G6" s="101" t="s">
        <v>52</v>
      </c>
      <c r="H6" s="359"/>
    </row>
    <row r="7" spans="1:8" ht="15" customHeight="1" thickBot="1">
      <c r="A7" s="360" t="s">
        <v>3</v>
      </c>
      <c r="B7" s="361"/>
      <c r="C7" s="361"/>
      <c r="D7" s="361"/>
      <c r="E7" s="361"/>
      <c r="F7" s="362"/>
      <c r="G7" s="362"/>
      <c r="H7" s="363"/>
    </row>
    <row r="8" spans="1:8" ht="71.25" customHeight="1">
      <c r="A8" s="10">
        <v>1</v>
      </c>
      <c r="B8" s="61" t="s">
        <v>72</v>
      </c>
      <c r="C8" s="14" t="s">
        <v>71</v>
      </c>
      <c r="D8" s="67">
        <v>5195000</v>
      </c>
      <c r="E8" s="59">
        <v>1</v>
      </c>
      <c r="F8" s="92">
        <f>D8*E8</f>
        <v>5195000</v>
      </c>
      <c r="G8" s="69"/>
      <c r="H8" s="67"/>
    </row>
    <row r="9" spans="1:8" ht="54.75" customHeight="1">
      <c r="A9" s="10">
        <v>2</v>
      </c>
      <c r="B9" s="61" t="s">
        <v>126</v>
      </c>
      <c r="C9" s="14" t="s">
        <v>71</v>
      </c>
      <c r="D9" s="67">
        <v>4945000</v>
      </c>
      <c r="E9" s="59">
        <v>1</v>
      </c>
      <c r="F9" s="67">
        <v>4945000</v>
      </c>
      <c r="G9" s="69"/>
      <c r="H9" s="67"/>
    </row>
    <row r="10" spans="1:8" ht="15" customHeight="1">
      <c r="A10" s="10">
        <v>3</v>
      </c>
      <c r="B10" s="72" t="s">
        <v>78</v>
      </c>
      <c r="C10" s="73" t="s">
        <v>76</v>
      </c>
      <c r="D10" s="66">
        <v>213441</v>
      </c>
      <c r="E10" s="80">
        <v>1</v>
      </c>
      <c r="F10" s="92">
        <f>D10*E10</f>
        <v>213441</v>
      </c>
      <c r="G10" s="69"/>
      <c r="H10" s="67"/>
    </row>
    <row r="11" spans="1:8" ht="15" customHeight="1">
      <c r="A11" s="10">
        <v>4</v>
      </c>
      <c r="B11" s="72" t="s">
        <v>217</v>
      </c>
      <c r="C11" s="73" t="s">
        <v>77</v>
      </c>
      <c r="D11" s="66">
        <v>105901.39</v>
      </c>
      <c r="E11" s="80">
        <v>1</v>
      </c>
      <c r="F11" s="92">
        <f>D11*E11</f>
        <v>105901.39</v>
      </c>
      <c r="G11" s="69"/>
      <c r="H11" s="67"/>
    </row>
    <row r="12" spans="1:8" ht="15" customHeight="1">
      <c r="A12" s="10">
        <v>5</v>
      </c>
      <c r="B12" s="61" t="s">
        <v>73</v>
      </c>
      <c r="C12" s="52"/>
      <c r="D12" s="67">
        <v>500000</v>
      </c>
      <c r="E12" s="59">
        <v>1</v>
      </c>
      <c r="F12" s="92">
        <f>D12*E12</f>
        <v>500000</v>
      </c>
      <c r="G12" s="66"/>
      <c r="H12" s="68"/>
    </row>
    <row r="13" spans="1:8" ht="15" customHeight="1">
      <c r="A13" s="10">
        <v>6</v>
      </c>
      <c r="B13" s="61" t="s">
        <v>111</v>
      </c>
      <c r="C13" s="52" t="s">
        <v>112</v>
      </c>
      <c r="D13" s="67">
        <v>51525</v>
      </c>
      <c r="E13" s="59">
        <v>1</v>
      </c>
      <c r="F13" s="102">
        <v>51525</v>
      </c>
      <c r="G13" s="66"/>
      <c r="H13" s="68"/>
    </row>
    <row r="14" spans="1:8" ht="15" customHeight="1">
      <c r="A14" s="10">
        <v>7</v>
      </c>
      <c r="B14" s="130" t="s">
        <v>218</v>
      </c>
      <c r="C14" s="53" t="s">
        <v>219</v>
      </c>
      <c r="D14" s="68">
        <v>177000</v>
      </c>
      <c r="E14" s="81">
        <v>1</v>
      </c>
      <c r="F14" s="102">
        <v>177000</v>
      </c>
      <c r="G14" s="66"/>
      <c r="H14" s="68"/>
    </row>
    <row r="15" spans="1:8" ht="15" customHeight="1">
      <c r="A15" s="10">
        <v>8</v>
      </c>
      <c r="B15" s="72" t="s">
        <v>113</v>
      </c>
      <c r="C15" s="63"/>
      <c r="D15" s="66">
        <v>44200</v>
      </c>
      <c r="E15" s="80">
        <v>1</v>
      </c>
      <c r="F15" s="102">
        <v>44200</v>
      </c>
      <c r="G15" s="66"/>
      <c r="H15" s="68"/>
    </row>
    <row r="16" spans="1:8" ht="15" customHeight="1">
      <c r="A16" s="10">
        <v>9</v>
      </c>
      <c r="B16" s="77" t="s">
        <v>220</v>
      </c>
      <c r="C16" s="88"/>
      <c r="D16" s="69">
        <v>286310</v>
      </c>
      <c r="E16" s="19">
        <v>1</v>
      </c>
      <c r="F16" s="69">
        <v>286310</v>
      </c>
      <c r="G16" s="131"/>
      <c r="H16" s="132"/>
    </row>
    <row r="17" spans="1:8" ht="15" customHeight="1">
      <c r="A17" s="10">
        <v>10</v>
      </c>
      <c r="B17" s="78" t="s">
        <v>221</v>
      </c>
      <c r="C17" s="63"/>
      <c r="D17" s="66">
        <v>525220</v>
      </c>
      <c r="E17" s="80">
        <v>1</v>
      </c>
      <c r="F17" s="102">
        <v>525220</v>
      </c>
      <c r="G17" s="131"/>
      <c r="H17" s="132"/>
    </row>
    <row r="18" spans="1:8" ht="15" customHeight="1">
      <c r="A18" s="10">
        <v>11</v>
      </c>
      <c r="B18" s="78" t="s">
        <v>221</v>
      </c>
      <c r="C18" s="63"/>
      <c r="D18" s="66">
        <v>525220</v>
      </c>
      <c r="E18" s="80">
        <v>1</v>
      </c>
      <c r="F18" s="102">
        <v>525220</v>
      </c>
      <c r="G18" s="131">
        <v>682786</v>
      </c>
      <c r="H18" s="132">
        <v>157566</v>
      </c>
    </row>
    <row r="19" spans="1:8" ht="15" customHeight="1">
      <c r="A19" s="7">
        <v>12</v>
      </c>
      <c r="B19" s="72" t="s">
        <v>222</v>
      </c>
      <c r="C19" s="63"/>
      <c r="D19" s="66">
        <v>8735</v>
      </c>
      <c r="E19" s="80">
        <v>1</v>
      </c>
      <c r="F19" s="66">
        <v>8735</v>
      </c>
      <c r="G19" s="131">
        <v>11355.5</v>
      </c>
      <c r="H19" s="132">
        <v>2620.5</v>
      </c>
    </row>
    <row r="20" spans="1:8" ht="15" customHeight="1">
      <c r="A20" s="10">
        <v>13</v>
      </c>
      <c r="B20" s="77" t="s">
        <v>223</v>
      </c>
      <c r="C20" s="88"/>
      <c r="D20" s="66">
        <v>15480</v>
      </c>
      <c r="E20" s="80">
        <v>1</v>
      </c>
      <c r="F20" s="66">
        <v>15480</v>
      </c>
      <c r="G20" s="131"/>
      <c r="H20" s="132"/>
    </row>
    <row r="21" spans="1:8" ht="15" customHeight="1">
      <c r="A21" s="10">
        <v>14</v>
      </c>
      <c r="B21" s="78" t="s">
        <v>224</v>
      </c>
      <c r="C21" s="63"/>
      <c r="D21" s="66"/>
      <c r="E21" s="19">
        <v>1</v>
      </c>
      <c r="F21" s="69"/>
      <c r="G21" s="133">
        <v>5250000</v>
      </c>
      <c r="H21" s="133">
        <v>5250000</v>
      </c>
    </row>
    <row r="22" spans="1:8" ht="15" customHeight="1">
      <c r="A22" s="134">
        <v>15</v>
      </c>
      <c r="B22" s="78" t="s">
        <v>225</v>
      </c>
      <c r="C22" s="136"/>
      <c r="D22" s="69"/>
      <c r="E22" s="19">
        <v>1</v>
      </c>
      <c r="F22" s="69"/>
      <c r="G22" s="131">
        <v>500000</v>
      </c>
      <c r="H22" s="70">
        <v>500000</v>
      </c>
    </row>
    <row r="23" spans="1:8" ht="15" customHeight="1">
      <c r="A23" s="135">
        <v>16</v>
      </c>
      <c r="B23" s="78" t="s">
        <v>226</v>
      </c>
      <c r="C23" s="136"/>
      <c r="D23" s="69"/>
      <c r="E23" s="19">
        <v>1</v>
      </c>
      <c r="F23" s="69"/>
      <c r="G23" s="131">
        <v>1110900</v>
      </c>
      <c r="H23" s="70">
        <v>1110900</v>
      </c>
    </row>
    <row r="24" spans="1:8" ht="15" customHeight="1">
      <c r="A24" s="14">
        <v>17</v>
      </c>
      <c r="B24" s="76" t="s">
        <v>227</v>
      </c>
      <c r="C24" s="59"/>
      <c r="D24" s="69">
        <v>96200</v>
      </c>
      <c r="E24" s="19">
        <v>1</v>
      </c>
      <c r="F24" s="59"/>
      <c r="G24" s="71">
        <v>96200</v>
      </c>
      <c r="H24" s="144">
        <v>96200</v>
      </c>
    </row>
    <row r="25" spans="1:8" ht="15" customHeight="1">
      <c r="A25" s="14">
        <v>18</v>
      </c>
      <c r="B25" s="77" t="s">
        <v>228</v>
      </c>
      <c r="C25" s="59"/>
      <c r="D25" s="69">
        <v>91300</v>
      </c>
      <c r="E25" s="19">
        <v>1</v>
      </c>
      <c r="F25" s="59"/>
      <c r="G25" s="70">
        <v>91300</v>
      </c>
      <c r="H25" s="133">
        <v>91300</v>
      </c>
    </row>
    <row r="26" spans="1:8" ht="33" customHeight="1">
      <c r="A26" s="14">
        <v>19</v>
      </c>
      <c r="B26" s="77" t="s">
        <v>230</v>
      </c>
      <c r="C26" s="59"/>
      <c r="D26" s="69">
        <v>108800</v>
      </c>
      <c r="E26" s="19">
        <v>5</v>
      </c>
      <c r="F26" s="59"/>
      <c r="G26" s="70">
        <v>108800</v>
      </c>
      <c r="H26" s="133">
        <v>544000</v>
      </c>
    </row>
    <row r="27" spans="1:8" ht="30" customHeight="1">
      <c r="A27" s="14">
        <v>20</v>
      </c>
      <c r="B27" s="77" t="s">
        <v>264</v>
      </c>
      <c r="C27" s="59"/>
      <c r="D27" s="69">
        <v>165180</v>
      </c>
      <c r="E27" s="19">
        <v>5</v>
      </c>
      <c r="F27" s="59"/>
      <c r="G27" s="69">
        <v>825900</v>
      </c>
      <c r="H27" s="67">
        <v>825900</v>
      </c>
    </row>
    <row r="28" spans="1:8" ht="27.75" customHeight="1">
      <c r="A28" s="7">
        <v>22</v>
      </c>
      <c r="B28" s="77" t="s">
        <v>229</v>
      </c>
      <c r="C28" s="59"/>
      <c r="D28" s="69">
        <v>125530</v>
      </c>
      <c r="E28" s="19">
        <v>5</v>
      </c>
      <c r="F28" s="59"/>
      <c r="G28" s="69">
        <v>627650</v>
      </c>
      <c r="H28" s="67">
        <v>627650</v>
      </c>
    </row>
    <row r="29" spans="1:8" ht="15" customHeight="1">
      <c r="A29" s="10">
        <v>23</v>
      </c>
      <c r="B29" s="139" t="s">
        <v>235</v>
      </c>
      <c r="C29" s="62" t="s">
        <v>236</v>
      </c>
      <c r="D29" s="91">
        <v>450000</v>
      </c>
      <c r="E29" s="84">
        <v>1</v>
      </c>
      <c r="F29" s="140"/>
      <c r="G29" s="69">
        <v>450000</v>
      </c>
      <c r="H29" s="69">
        <v>450000</v>
      </c>
    </row>
    <row r="30" spans="1:8" ht="15" customHeight="1">
      <c r="A30" s="10">
        <v>24</v>
      </c>
      <c r="B30" s="77" t="s">
        <v>237</v>
      </c>
      <c r="C30" s="88"/>
      <c r="D30" s="69">
        <v>1056140</v>
      </c>
      <c r="E30" s="19">
        <v>1</v>
      </c>
      <c r="F30" s="141"/>
      <c r="G30" s="69">
        <v>1056140</v>
      </c>
      <c r="H30" s="69">
        <v>1056140</v>
      </c>
    </row>
    <row r="31" spans="1:8" ht="15" customHeight="1">
      <c r="A31" s="10">
        <v>25</v>
      </c>
      <c r="B31" s="77" t="s">
        <v>238</v>
      </c>
      <c r="C31" s="142"/>
      <c r="D31" s="69">
        <v>17980</v>
      </c>
      <c r="E31" s="19">
        <v>1</v>
      </c>
      <c r="F31" s="141"/>
      <c r="G31" s="69">
        <v>17980</v>
      </c>
      <c r="H31" s="69">
        <v>17980</v>
      </c>
    </row>
    <row r="32" spans="1:8" ht="15" customHeight="1">
      <c r="A32" s="10">
        <v>26</v>
      </c>
      <c r="B32" s="76" t="s">
        <v>239</v>
      </c>
      <c r="C32" s="142"/>
      <c r="D32" s="69">
        <v>19410</v>
      </c>
      <c r="E32" s="19">
        <v>1</v>
      </c>
      <c r="F32" s="141"/>
      <c r="G32" s="69">
        <v>19410</v>
      </c>
      <c r="H32" s="69">
        <v>19410</v>
      </c>
    </row>
    <row r="33" spans="1:8" ht="15" customHeight="1">
      <c r="A33" s="149">
        <v>27</v>
      </c>
      <c r="B33" s="52" t="s">
        <v>265</v>
      </c>
      <c r="C33" s="52"/>
      <c r="D33" s="143">
        <v>18350</v>
      </c>
      <c r="E33" s="59">
        <v>1</v>
      </c>
      <c r="F33" s="59"/>
      <c r="G33" s="143">
        <f>D33</f>
        <v>18350</v>
      </c>
      <c r="H33" s="143">
        <f t="shared" ref="H33:H38" si="0">G33</f>
        <v>18350</v>
      </c>
    </row>
    <row r="34" spans="1:8" ht="15" customHeight="1">
      <c r="A34" s="149">
        <v>28</v>
      </c>
      <c r="B34" s="167" t="s">
        <v>266</v>
      </c>
      <c r="C34" s="168"/>
      <c r="D34" s="91">
        <v>490000</v>
      </c>
      <c r="E34" s="84">
        <v>1</v>
      </c>
      <c r="F34" s="169"/>
      <c r="G34" s="91">
        <f>D34*E34*1.3</f>
        <v>637000</v>
      </c>
      <c r="H34" s="91">
        <f t="shared" si="0"/>
        <v>637000</v>
      </c>
    </row>
    <row r="35" spans="1:8" ht="15" customHeight="1">
      <c r="A35" s="149">
        <v>29</v>
      </c>
      <c r="B35" s="77" t="s">
        <v>267</v>
      </c>
      <c r="C35" s="65" t="s">
        <v>268</v>
      </c>
      <c r="D35" s="69">
        <v>43700</v>
      </c>
      <c r="E35" s="19">
        <v>1</v>
      </c>
      <c r="F35" s="164"/>
      <c r="G35" s="69">
        <f>D35*E35*1.3</f>
        <v>56810</v>
      </c>
      <c r="H35" s="91">
        <f t="shared" si="0"/>
        <v>56810</v>
      </c>
    </row>
    <row r="36" spans="1:8" ht="15" customHeight="1">
      <c r="A36" s="149">
        <v>30</v>
      </c>
      <c r="B36" s="77" t="s">
        <v>269</v>
      </c>
      <c r="C36" s="65" t="s">
        <v>270</v>
      </c>
      <c r="D36" s="69">
        <v>29390</v>
      </c>
      <c r="E36" s="19">
        <v>1</v>
      </c>
      <c r="F36" s="164"/>
      <c r="G36" s="69">
        <f>D36*E36*1.3</f>
        <v>38207</v>
      </c>
      <c r="H36" s="91">
        <f t="shared" si="0"/>
        <v>38207</v>
      </c>
    </row>
    <row r="37" spans="1:8" ht="15" customHeight="1">
      <c r="A37" s="149">
        <v>31</v>
      </c>
      <c r="B37" s="76" t="s">
        <v>271</v>
      </c>
      <c r="C37" s="171" t="s">
        <v>272</v>
      </c>
      <c r="D37" s="66">
        <v>20155</v>
      </c>
      <c r="E37" s="80">
        <v>1</v>
      </c>
      <c r="F37" s="170"/>
      <c r="G37" s="69">
        <f>D37*E37*1.3</f>
        <v>26201.5</v>
      </c>
      <c r="H37" s="91">
        <f t="shared" si="0"/>
        <v>26201.5</v>
      </c>
    </row>
    <row r="38" spans="1:8" ht="15" customHeight="1">
      <c r="A38" s="149">
        <v>32</v>
      </c>
      <c r="B38" s="76" t="s">
        <v>271</v>
      </c>
      <c r="C38" s="65" t="s">
        <v>273</v>
      </c>
      <c r="D38" s="69">
        <v>394947</v>
      </c>
      <c r="E38" s="19">
        <v>1</v>
      </c>
      <c r="F38" s="170"/>
      <c r="G38" s="69">
        <f>D38*E38*1.3</f>
        <v>513431.10000000003</v>
      </c>
      <c r="H38" s="91">
        <f t="shared" si="0"/>
        <v>513431.10000000003</v>
      </c>
    </row>
    <row r="39" spans="1:8" ht="15" customHeight="1" thickBot="1">
      <c r="A39" s="10"/>
      <c r="B39" s="166" t="s">
        <v>20</v>
      </c>
      <c r="C39" s="52"/>
      <c r="D39" s="165">
        <f>SUM(D24:D33)</f>
        <v>2148890</v>
      </c>
      <c r="E39" s="166"/>
      <c r="F39" s="165">
        <f>SUM(F8:F20)</f>
        <v>12593032.390000001</v>
      </c>
      <c r="G39" s="165">
        <f>SUM(G18:G38)</f>
        <v>12138421.1</v>
      </c>
      <c r="H39" s="165">
        <f>SUM(H9:H38)</f>
        <v>12039666.1</v>
      </c>
    </row>
    <row r="40" spans="1:8" ht="15" customHeight="1">
      <c r="A40" s="364" t="s">
        <v>284</v>
      </c>
      <c r="B40" s="365"/>
      <c r="C40" s="365"/>
      <c r="D40" s="365"/>
      <c r="E40" s="365"/>
      <c r="F40" s="365"/>
      <c r="G40" s="365"/>
      <c r="H40" s="366"/>
    </row>
    <row r="41" spans="1:8" ht="15" customHeight="1">
      <c r="A41" s="10">
        <v>1</v>
      </c>
      <c r="B41" s="78" t="s">
        <v>79</v>
      </c>
      <c r="C41" s="52"/>
      <c r="D41" s="68">
        <v>2714</v>
      </c>
      <c r="E41" s="81">
        <v>1</v>
      </c>
      <c r="F41" s="102">
        <v>2714</v>
      </c>
      <c r="G41" s="102">
        <v>2714</v>
      </c>
      <c r="H41" s="69">
        <v>2714</v>
      </c>
    </row>
    <row r="42" spans="1:8" ht="15" customHeight="1">
      <c r="A42" s="10">
        <v>2</v>
      </c>
      <c r="B42" s="78" t="s">
        <v>79</v>
      </c>
      <c r="C42" s="74">
        <v>202017</v>
      </c>
      <c r="D42" s="68">
        <v>3200</v>
      </c>
      <c r="E42" s="81">
        <v>1</v>
      </c>
      <c r="F42" s="68">
        <v>3200</v>
      </c>
      <c r="G42" s="68">
        <v>3200</v>
      </c>
      <c r="H42" s="68">
        <v>3200</v>
      </c>
    </row>
    <row r="43" spans="1:8" ht="15" customHeight="1">
      <c r="A43" s="10">
        <v>3</v>
      </c>
      <c r="B43" s="78" t="s">
        <v>79</v>
      </c>
      <c r="C43" s="74">
        <v>61617</v>
      </c>
      <c r="D43" s="68">
        <v>3200</v>
      </c>
      <c r="E43" s="81">
        <v>1</v>
      </c>
      <c r="F43" s="68">
        <v>3200</v>
      </c>
      <c r="G43" s="68">
        <v>3200</v>
      </c>
      <c r="H43" s="68">
        <v>3200</v>
      </c>
    </row>
    <row r="44" spans="1:8" ht="15" customHeight="1">
      <c r="A44" s="10">
        <v>4</v>
      </c>
      <c r="B44" s="78" t="s">
        <v>79</v>
      </c>
      <c r="C44" s="74" t="s">
        <v>127</v>
      </c>
      <c r="D44" s="68">
        <v>3150.19</v>
      </c>
      <c r="E44" s="81">
        <v>1</v>
      </c>
      <c r="F44" s="68">
        <v>3150.19</v>
      </c>
      <c r="G44" s="68">
        <v>3150.19</v>
      </c>
      <c r="H44" s="68">
        <v>3150.19</v>
      </c>
    </row>
    <row r="45" spans="1:8" ht="15" customHeight="1">
      <c r="A45" s="10">
        <v>5</v>
      </c>
      <c r="B45" s="78" t="s">
        <v>79</v>
      </c>
      <c r="C45" s="95" t="s">
        <v>128</v>
      </c>
      <c r="D45" s="68">
        <v>3556.52</v>
      </c>
      <c r="E45" s="81">
        <v>1</v>
      </c>
      <c r="F45" s="68">
        <v>3556.52</v>
      </c>
      <c r="G45" s="68">
        <v>3556.52</v>
      </c>
      <c r="H45" s="68">
        <v>3556.52</v>
      </c>
    </row>
    <row r="46" spans="1:8" ht="15" customHeight="1">
      <c r="A46" s="10">
        <v>6</v>
      </c>
      <c r="B46" s="78" t="s">
        <v>79</v>
      </c>
      <c r="C46" s="95">
        <v>17</v>
      </c>
      <c r="D46" s="68">
        <v>3018</v>
      </c>
      <c r="E46" s="81">
        <v>1</v>
      </c>
      <c r="F46" s="68">
        <v>3018</v>
      </c>
      <c r="G46" s="68">
        <v>3018</v>
      </c>
      <c r="H46" s="68">
        <v>3018</v>
      </c>
    </row>
    <row r="47" spans="1:8" ht="15" customHeight="1">
      <c r="A47" s="10">
        <v>7</v>
      </c>
      <c r="B47" s="78" t="s">
        <v>79</v>
      </c>
      <c r="C47" s="95">
        <v>172020</v>
      </c>
      <c r="D47" s="68">
        <v>3018</v>
      </c>
      <c r="E47" s="81">
        <v>1</v>
      </c>
      <c r="F47" s="68">
        <v>3018</v>
      </c>
      <c r="G47" s="68">
        <v>3018</v>
      </c>
      <c r="H47" s="68">
        <v>3018</v>
      </c>
    </row>
    <row r="48" spans="1:8" ht="15" customHeight="1">
      <c r="A48" s="10">
        <v>8</v>
      </c>
      <c r="B48" s="78" t="s">
        <v>79</v>
      </c>
      <c r="C48" s="95">
        <v>2516</v>
      </c>
      <c r="D48" s="68">
        <v>3800</v>
      </c>
      <c r="E48" s="81">
        <v>1</v>
      </c>
      <c r="F48" s="68">
        <v>3800</v>
      </c>
      <c r="G48" s="68">
        <v>3800</v>
      </c>
      <c r="H48" s="68">
        <v>3800</v>
      </c>
    </row>
    <row r="49" spans="1:8" ht="15" customHeight="1">
      <c r="A49" s="10">
        <v>9</v>
      </c>
      <c r="B49" s="78" t="s">
        <v>79</v>
      </c>
      <c r="C49" s="95">
        <v>32</v>
      </c>
      <c r="D49" s="68">
        <v>1062</v>
      </c>
      <c r="E49" s="81">
        <v>1</v>
      </c>
      <c r="F49" s="68">
        <v>1062</v>
      </c>
      <c r="G49" s="68">
        <v>1062</v>
      </c>
      <c r="H49" s="68">
        <v>1062</v>
      </c>
    </row>
    <row r="50" spans="1:8" ht="15" customHeight="1">
      <c r="A50" s="10">
        <v>10</v>
      </c>
      <c r="B50" s="78" t="s">
        <v>79</v>
      </c>
      <c r="C50" s="95" t="s">
        <v>129</v>
      </c>
      <c r="D50" s="68">
        <v>6871</v>
      </c>
      <c r="E50" s="81">
        <v>1</v>
      </c>
      <c r="F50" s="68">
        <v>6871</v>
      </c>
      <c r="G50" s="68">
        <v>6871</v>
      </c>
      <c r="H50" s="68">
        <v>6871</v>
      </c>
    </row>
    <row r="51" spans="1:8" ht="15" customHeight="1" thickBot="1">
      <c r="A51" s="10">
        <v>11</v>
      </c>
      <c r="B51" s="78" t="s">
        <v>130</v>
      </c>
      <c r="C51" s="96" t="s">
        <v>131</v>
      </c>
      <c r="D51" s="68">
        <v>4350.91</v>
      </c>
      <c r="E51" s="81">
        <v>1</v>
      </c>
      <c r="F51" s="68">
        <v>4350.91</v>
      </c>
      <c r="G51" s="68">
        <v>4350.91</v>
      </c>
      <c r="H51" s="68">
        <v>4350.91</v>
      </c>
    </row>
    <row r="52" spans="1:8" ht="15" customHeight="1">
      <c r="A52" s="10">
        <v>12</v>
      </c>
      <c r="B52" s="78" t="s">
        <v>130</v>
      </c>
      <c r="C52" s="95" t="s">
        <v>132</v>
      </c>
      <c r="D52" s="68">
        <v>5231</v>
      </c>
      <c r="E52" s="81">
        <v>2</v>
      </c>
      <c r="F52" s="102">
        <v>10462</v>
      </c>
      <c r="G52" s="102">
        <v>10462</v>
      </c>
      <c r="H52" s="69">
        <v>10462</v>
      </c>
    </row>
    <row r="53" spans="1:8" ht="15" customHeight="1">
      <c r="A53" s="10">
        <v>13</v>
      </c>
      <c r="B53" s="78" t="s">
        <v>133</v>
      </c>
      <c r="C53" s="74" t="s">
        <v>134</v>
      </c>
      <c r="D53" s="68">
        <v>4902.3999999999996</v>
      </c>
      <c r="E53" s="81">
        <v>2</v>
      </c>
      <c r="F53" s="102">
        <v>9804.7999999999993</v>
      </c>
      <c r="G53" s="102">
        <v>9804.7999999999993</v>
      </c>
      <c r="H53" s="69">
        <v>9804.7999999999993</v>
      </c>
    </row>
    <row r="54" spans="1:8" ht="15" customHeight="1">
      <c r="A54" s="10">
        <v>14</v>
      </c>
      <c r="B54" s="78" t="s">
        <v>130</v>
      </c>
      <c r="C54" s="75" t="s">
        <v>135</v>
      </c>
      <c r="D54" s="67">
        <v>5231</v>
      </c>
      <c r="E54" s="59">
        <v>2</v>
      </c>
      <c r="F54" s="102">
        <v>10462</v>
      </c>
      <c r="G54" s="102">
        <v>10462</v>
      </c>
      <c r="H54" s="102">
        <v>10462</v>
      </c>
    </row>
    <row r="55" spans="1:8" ht="15" customHeight="1" thickBot="1">
      <c r="A55" s="10">
        <v>15</v>
      </c>
      <c r="B55" s="78" t="s">
        <v>130</v>
      </c>
      <c r="C55" s="75" t="s">
        <v>136</v>
      </c>
      <c r="D55" s="67">
        <v>5531</v>
      </c>
      <c r="E55" s="59">
        <v>2</v>
      </c>
      <c r="F55" s="102">
        <v>10462</v>
      </c>
      <c r="G55" s="102">
        <v>10462</v>
      </c>
      <c r="H55" s="102">
        <v>10462</v>
      </c>
    </row>
    <row r="56" spans="1:8" ht="15" customHeight="1">
      <c r="A56" s="10">
        <v>16</v>
      </c>
      <c r="B56" s="53" t="s">
        <v>79</v>
      </c>
      <c r="C56" s="14" t="s">
        <v>90</v>
      </c>
      <c r="D56" s="82">
        <v>3150.19</v>
      </c>
      <c r="E56" s="82">
        <v>1</v>
      </c>
      <c r="F56" s="82">
        <v>3150.19</v>
      </c>
      <c r="G56" s="83">
        <v>20476.240000000002</v>
      </c>
      <c r="H56" s="82">
        <v>3150.19</v>
      </c>
    </row>
    <row r="57" spans="1:8" ht="15" customHeight="1">
      <c r="A57" s="10">
        <v>17</v>
      </c>
      <c r="B57" s="52" t="s">
        <v>92</v>
      </c>
      <c r="C57" s="14" t="s">
        <v>91</v>
      </c>
      <c r="D57" s="67" t="s">
        <v>137</v>
      </c>
      <c r="E57" s="59">
        <v>1</v>
      </c>
      <c r="F57" s="67" t="s">
        <v>137</v>
      </c>
      <c r="G57" s="67" t="s">
        <v>138</v>
      </c>
      <c r="H57" s="67" t="s">
        <v>137</v>
      </c>
    </row>
    <row r="58" spans="1:8" ht="15" customHeight="1" thickBot="1">
      <c r="A58" s="10">
        <v>18</v>
      </c>
      <c r="B58" s="53" t="s">
        <v>93</v>
      </c>
      <c r="C58" s="14"/>
      <c r="D58" s="67">
        <v>686</v>
      </c>
      <c r="E58" s="59">
        <v>3</v>
      </c>
      <c r="F58" s="67">
        <v>2558</v>
      </c>
      <c r="G58" s="67">
        <v>2558</v>
      </c>
      <c r="H58" s="67">
        <v>2558</v>
      </c>
    </row>
    <row r="59" spans="1:8" ht="15" customHeight="1" thickBot="1">
      <c r="A59" s="10">
        <v>19</v>
      </c>
      <c r="B59" s="113" t="s">
        <v>94</v>
      </c>
      <c r="C59" s="14"/>
      <c r="D59" s="67">
        <v>745</v>
      </c>
      <c r="E59" s="59">
        <v>3</v>
      </c>
      <c r="F59" s="67">
        <v>2235</v>
      </c>
      <c r="G59" s="67">
        <v>2235</v>
      </c>
      <c r="H59" s="67">
        <v>2235</v>
      </c>
    </row>
    <row r="60" spans="1:8" ht="15" customHeight="1" thickBot="1">
      <c r="A60" s="10">
        <v>20</v>
      </c>
      <c r="B60" s="114" t="s">
        <v>95</v>
      </c>
      <c r="C60" s="14" t="s">
        <v>97</v>
      </c>
      <c r="D60" s="67">
        <v>186</v>
      </c>
      <c r="E60" s="59">
        <v>3</v>
      </c>
      <c r="F60" s="67">
        <v>558</v>
      </c>
      <c r="G60" s="67">
        <v>1114</v>
      </c>
      <c r="H60" s="67">
        <f>G60-F60</f>
        <v>556</v>
      </c>
    </row>
    <row r="61" spans="1:8" ht="15" customHeight="1" thickBot="1">
      <c r="A61" s="10">
        <v>21</v>
      </c>
      <c r="B61" s="115" t="s">
        <v>96</v>
      </c>
      <c r="C61" s="14" t="s">
        <v>98</v>
      </c>
      <c r="D61" s="67">
        <v>445</v>
      </c>
      <c r="E61" s="59">
        <v>3</v>
      </c>
      <c r="F61" s="67">
        <v>1335</v>
      </c>
      <c r="G61" s="67">
        <v>2670</v>
      </c>
      <c r="H61" s="67">
        <f t="shared" ref="H61:H85" si="1">G61-F61</f>
        <v>1335</v>
      </c>
    </row>
    <row r="62" spans="1:8" ht="15" customHeight="1">
      <c r="A62" s="10">
        <v>22</v>
      </c>
      <c r="B62" s="77" t="s">
        <v>84</v>
      </c>
      <c r="C62" s="75"/>
      <c r="D62" s="67"/>
      <c r="E62" s="59"/>
      <c r="F62" s="102"/>
      <c r="G62" s="66">
        <v>7326</v>
      </c>
      <c r="H62" s="67">
        <f t="shared" si="1"/>
        <v>7326</v>
      </c>
    </row>
    <row r="63" spans="1:8" ht="15" customHeight="1">
      <c r="A63" s="10">
        <v>23</v>
      </c>
      <c r="B63" s="78" t="s">
        <v>139</v>
      </c>
      <c r="C63" s="74" t="s">
        <v>110</v>
      </c>
      <c r="D63" s="68"/>
      <c r="E63" s="81"/>
      <c r="F63" s="102"/>
      <c r="G63" s="66">
        <v>12340</v>
      </c>
      <c r="H63" s="67">
        <f t="shared" si="1"/>
        <v>12340</v>
      </c>
    </row>
    <row r="64" spans="1:8" ht="15" customHeight="1">
      <c r="A64" s="10">
        <v>24</v>
      </c>
      <c r="B64" s="52" t="s">
        <v>140</v>
      </c>
      <c r="C64" s="52" t="s">
        <v>141</v>
      </c>
      <c r="D64" s="67">
        <v>3125</v>
      </c>
      <c r="E64" s="59">
        <v>3</v>
      </c>
      <c r="F64" s="67">
        <v>9375</v>
      </c>
      <c r="G64" s="67">
        <v>28125</v>
      </c>
      <c r="H64" s="67">
        <f t="shared" si="1"/>
        <v>18750</v>
      </c>
    </row>
    <row r="65" spans="1:8" ht="15" customHeight="1">
      <c r="A65" s="10">
        <v>25</v>
      </c>
      <c r="B65" s="97" t="s">
        <v>142</v>
      </c>
      <c r="C65" s="97" t="s">
        <v>143</v>
      </c>
      <c r="D65" s="67">
        <v>7800</v>
      </c>
      <c r="E65" s="59">
        <v>1</v>
      </c>
      <c r="F65" s="67">
        <v>7800</v>
      </c>
      <c r="G65" s="67">
        <v>15600</v>
      </c>
      <c r="H65" s="67">
        <f t="shared" si="1"/>
        <v>7800</v>
      </c>
    </row>
    <row r="66" spans="1:8" ht="15" customHeight="1">
      <c r="A66" s="10">
        <v>26</v>
      </c>
      <c r="B66" s="97" t="s">
        <v>144</v>
      </c>
      <c r="C66" s="97" t="s">
        <v>145</v>
      </c>
      <c r="D66" s="67">
        <v>6958</v>
      </c>
      <c r="E66" s="59">
        <v>1</v>
      </c>
      <c r="F66" s="67">
        <v>6958</v>
      </c>
      <c r="G66" s="67">
        <v>13916</v>
      </c>
      <c r="H66" s="67">
        <f t="shared" si="1"/>
        <v>6958</v>
      </c>
    </row>
    <row r="67" spans="1:8" ht="15" customHeight="1">
      <c r="A67" s="10">
        <v>27</v>
      </c>
      <c r="B67" s="97" t="s">
        <v>146</v>
      </c>
      <c r="C67" s="97" t="s">
        <v>147</v>
      </c>
      <c r="D67" s="67">
        <v>3125</v>
      </c>
      <c r="E67" s="59">
        <v>1</v>
      </c>
      <c r="F67" s="67">
        <v>3125</v>
      </c>
      <c r="G67" s="67">
        <v>6250</v>
      </c>
      <c r="H67" s="67">
        <f t="shared" si="1"/>
        <v>3125</v>
      </c>
    </row>
    <row r="68" spans="1:8" ht="15" customHeight="1">
      <c r="A68" s="10">
        <v>28</v>
      </c>
      <c r="B68" s="23" t="s">
        <v>148</v>
      </c>
      <c r="C68" s="75" t="s">
        <v>149</v>
      </c>
      <c r="D68" s="67">
        <v>2026</v>
      </c>
      <c r="E68" s="59">
        <v>3</v>
      </c>
      <c r="F68" s="67">
        <v>6084</v>
      </c>
      <c r="G68" s="69">
        <v>12168</v>
      </c>
      <c r="H68" s="67">
        <f t="shared" si="1"/>
        <v>6084</v>
      </c>
    </row>
    <row r="69" spans="1:8" ht="15" customHeight="1">
      <c r="A69" s="10">
        <v>29</v>
      </c>
      <c r="B69" s="77" t="s">
        <v>150</v>
      </c>
      <c r="C69" s="75" t="s">
        <v>151</v>
      </c>
      <c r="D69" s="67">
        <v>5100</v>
      </c>
      <c r="E69" s="59">
        <v>3</v>
      </c>
      <c r="F69" s="67">
        <v>15300</v>
      </c>
      <c r="G69" s="69">
        <v>33150</v>
      </c>
      <c r="H69" s="67">
        <f t="shared" si="1"/>
        <v>17850</v>
      </c>
    </row>
    <row r="70" spans="1:8" ht="15" customHeight="1">
      <c r="A70" s="10">
        <v>30</v>
      </c>
      <c r="B70" s="52" t="s">
        <v>152</v>
      </c>
      <c r="C70" s="14" t="s">
        <v>153</v>
      </c>
      <c r="D70" s="67">
        <v>23000</v>
      </c>
      <c r="E70" s="59">
        <v>2</v>
      </c>
      <c r="F70" s="67">
        <v>46000</v>
      </c>
      <c r="G70" s="67">
        <v>92000</v>
      </c>
      <c r="H70" s="67">
        <f t="shared" si="1"/>
        <v>46000</v>
      </c>
    </row>
    <row r="71" spans="1:8" ht="27" customHeight="1">
      <c r="A71" s="10">
        <v>31</v>
      </c>
      <c r="B71" s="52" t="s">
        <v>154</v>
      </c>
      <c r="C71" s="85" t="s">
        <v>155</v>
      </c>
      <c r="D71" s="67">
        <v>10041</v>
      </c>
      <c r="E71" s="59">
        <v>1</v>
      </c>
      <c r="F71" s="67">
        <v>10041</v>
      </c>
      <c r="G71" s="67">
        <v>20082</v>
      </c>
      <c r="H71" s="67">
        <f t="shared" si="1"/>
        <v>10041</v>
      </c>
    </row>
    <row r="72" spans="1:8" ht="15" customHeight="1">
      <c r="A72" s="10">
        <v>32</v>
      </c>
      <c r="B72" s="98" t="s">
        <v>156</v>
      </c>
      <c r="C72" s="14" t="s">
        <v>157</v>
      </c>
      <c r="D72" s="67">
        <v>573.52</v>
      </c>
      <c r="E72" s="59">
        <v>3</v>
      </c>
      <c r="F72" s="67">
        <v>1720.56</v>
      </c>
      <c r="G72" s="67">
        <v>3957.68</v>
      </c>
      <c r="H72" s="67">
        <f t="shared" si="1"/>
        <v>2237.12</v>
      </c>
    </row>
    <row r="73" spans="1:8" ht="15" customHeight="1">
      <c r="A73" s="10">
        <v>33</v>
      </c>
      <c r="B73" s="98" t="s">
        <v>158</v>
      </c>
      <c r="C73" s="14"/>
      <c r="D73" s="67">
        <v>6700</v>
      </c>
      <c r="E73" s="59">
        <v>3</v>
      </c>
      <c r="F73" s="67">
        <v>6700</v>
      </c>
      <c r="G73" s="67">
        <v>20100</v>
      </c>
      <c r="H73" s="67">
        <f t="shared" si="1"/>
        <v>13400</v>
      </c>
    </row>
    <row r="74" spans="1:8" ht="15" customHeight="1">
      <c r="A74" s="10">
        <v>34</v>
      </c>
      <c r="B74" s="98" t="s">
        <v>159</v>
      </c>
      <c r="C74" s="14"/>
      <c r="D74" s="67">
        <v>186</v>
      </c>
      <c r="E74" s="59">
        <v>3</v>
      </c>
      <c r="F74" s="67">
        <v>558</v>
      </c>
      <c r="G74" s="67">
        <v>1114</v>
      </c>
      <c r="H74" s="67">
        <f t="shared" si="1"/>
        <v>556</v>
      </c>
    </row>
    <row r="75" spans="1:8" ht="15" customHeight="1">
      <c r="A75" s="10">
        <v>35</v>
      </c>
      <c r="B75" s="52" t="s">
        <v>160</v>
      </c>
      <c r="C75" s="14" t="s">
        <v>161</v>
      </c>
      <c r="D75" s="67">
        <v>745</v>
      </c>
      <c r="E75" s="59">
        <v>3</v>
      </c>
      <c r="F75" s="67">
        <v>225</v>
      </c>
      <c r="G75" s="67">
        <v>2225</v>
      </c>
      <c r="H75" s="67">
        <f t="shared" si="1"/>
        <v>2000</v>
      </c>
    </row>
    <row r="76" spans="1:8" ht="15" customHeight="1">
      <c r="A76" s="10">
        <v>36</v>
      </c>
      <c r="B76" s="99" t="s">
        <v>162</v>
      </c>
      <c r="C76" s="14" t="s">
        <v>163</v>
      </c>
      <c r="D76" s="67">
        <v>43867.38</v>
      </c>
      <c r="E76" s="59">
        <v>3</v>
      </c>
      <c r="F76" s="103">
        <v>131602.14000000001</v>
      </c>
      <c r="G76" s="68"/>
      <c r="H76" s="67">
        <v>0</v>
      </c>
    </row>
    <row r="77" spans="1:8" ht="15" customHeight="1">
      <c r="A77" s="10">
        <v>37</v>
      </c>
      <c r="B77" s="6" t="s">
        <v>164</v>
      </c>
      <c r="C77" s="14" t="s">
        <v>165</v>
      </c>
      <c r="D77" s="67">
        <v>3500</v>
      </c>
      <c r="E77" s="59">
        <v>1</v>
      </c>
      <c r="F77" s="103">
        <v>3500</v>
      </c>
      <c r="G77" s="68">
        <v>9000</v>
      </c>
      <c r="H77" s="67">
        <f t="shared" si="1"/>
        <v>5500</v>
      </c>
    </row>
    <row r="78" spans="1:8" ht="15" customHeight="1">
      <c r="A78" s="10">
        <v>38</v>
      </c>
      <c r="B78" s="6" t="s">
        <v>166</v>
      </c>
      <c r="C78" s="14" t="s">
        <v>167</v>
      </c>
      <c r="D78" s="67">
        <v>3000</v>
      </c>
      <c r="E78" s="59">
        <v>1</v>
      </c>
      <c r="F78" s="103">
        <v>3000</v>
      </c>
      <c r="G78" s="68">
        <v>8000</v>
      </c>
      <c r="H78" s="67">
        <f t="shared" si="1"/>
        <v>5000</v>
      </c>
    </row>
    <row r="79" spans="1:8" ht="15" customHeight="1">
      <c r="A79" s="10">
        <v>39</v>
      </c>
      <c r="B79" s="6" t="s">
        <v>168</v>
      </c>
      <c r="C79" s="14" t="s">
        <v>169</v>
      </c>
      <c r="D79" s="67">
        <v>5000</v>
      </c>
      <c r="E79" s="59">
        <v>1</v>
      </c>
      <c r="F79" s="103">
        <v>5000</v>
      </c>
      <c r="G79" s="68">
        <v>7500</v>
      </c>
      <c r="H79" s="67">
        <f t="shared" si="1"/>
        <v>2500</v>
      </c>
    </row>
    <row r="80" spans="1:8" ht="15" customHeight="1">
      <c r="A80" s="10">
        <v>40</v>
      </c>
      <c r="B80" s="6" t="s">
        <v>170</v>
      </c>
      <c r="C80" s="14" t="s">
        <v>171</v>
      </c>
      <c r="D80" s="67">
        <v>1400</v>
      </c>
      <c r="E80" s="59">
        <v>1</v>
      </c>
      <c r="F80" s="103">
        <v>1400</v>
      </c>
      <c r="G80" s="68">
        <v>4200</v>
      </c>
      <c r="H80" s="67">
        <f t="shared" si="1"/>
        <v>2800</v>
      </c>
    </row>
    <row r="81" spans="1:8" ht="15" customHeight="1">
      <c r="A81" s="10">
        <v>41</v>
      </c>
      <c r="B81" s="116" t="s">
        <v>172</v>
      </c>
      <c r="C81" s="14" t="s">
        <v>173</v>
      </c>
      <c r="D81" s="67">
        <v>10500</v>
      </c>
      <c r="E81" s="59">
        <v>1</v>
      </c>
      <c r="F81" s="103">
        <v>10500</v>
      </c>
      <c r="G81" s="68">
        <v>10500</v>
      </c>
      <c r="H81" s="67">
        <f t="shared" si="1"/>
        <v>0</v>
      </c>
    </row>
    <row r="82" spans="1:8" ht="15" customHeight="1">
      <c r="A82" s="10">
        <v>42</v>
      </c>
      <c r="B82" s="6" t="s">
        <v>174</v>
      </c>
      <c r="C82" s="14" t="s">
        <v>175</v>
      </c>
      <c r="D82" s="67">
        <v>4200</v>
      </c>
      <c r="E82" s="59">
        <v>1</v>
      </c>
      <c r="F82" s="103">
        <v>4200</v>
      </c>
      <c r="G82" s="68">
        <v>12600</v>
      </c>
      <c r="H82" s="67">
        <f t="shared" si="1"/>
        <v>8400</v>
      </c>
    </row>
    <row r="83" spans="1:8" ht="15" customHeight="1">
      <c r="A83" s="10">
        <v>43</v>
      </c>
      <c r="B83" s="6" t="s">
        <v>176</v>
      </c>
      <c r="C83" s="14" t="s">
        <v>177</v>
      </c>
      <c r="D83" s="67">
        <v>6700</v>
      </c>
      <c r="E83" s="59">
        <v>1</v>
      </c>
      <c r="F83" s="103">
        <v>6700</v>
      </c>
      <c r="G83" s="68">
        <v>22100</v>
      </c>
      <c r="H83" s="67">
        <f t="shared" si="1"/>
        <v>15400</v>
      </c>
    </row>
    <row r="84" spans="1:8" ht="15" customHeight="1">
      <c r="A84" s="10">
        <v>44</v>
      </c>
      <c r="B84" s="77" t="s">
        <v>178</v>
      </c>
      <c r="C84" s="75" t="s">
        <v>179</v>
      </c>
      <c r="D84" s="67">
        <v>1200</v>
      </c>
      <c r="E84" s="59">
        <v>1</v>
      </c>
      <c r="F84" s="102">
        <v>1200</v>
      </c>
      <c r="G84" s="66">
        <v>4680</v>
      </c>
      <c r="H84" s="67">
        <f t="shared" si="1"/>
        <v>3480</v>
      </c>
    </row>
    <row r="85" spans="1:8" ht="15" customHeight="1">
      <c r="A85" s="10">
        <v>45</v>
      </c>
      <c r="B85" s="77" t="s">
        <v>180</v>
      </c>
      <c r="C85" s="75" t="s">
        <v>181</v>
      </c>
      <c r="D85" s="67">
        <v>1200</v>
      </c>
      <c r="E85" s="59">
        <v>1</v>
      </c>
      <c r="F85" s="102">
        <v>1200</v>
      </c>
      <c r="G85" s="66">
        <v>4680</v>
      </c>
      <c r="H85" s="67">
        <f t="shared" si="1"/>
        <v>3480</v>
      </c>
    </row>
    <row r="86" spans="1:8" ht="15" customHeight="1">
      <c r="A86" s="10">
        <v>46</v>
      </c>
      <c r="B86" s="77" t="s">
        <v>182</v>
      </c>
      <c r="C86" s="75"/>
      <c r="D86" s="67">
        <v>23600</v>
      </c>
      <c r="E86" s="59">
        <v>1</v>
      </c>
      <c r="F86" s="102">
        <v>23600</v>
      </c>
      <c r="G86" s="66">
        <v>23600</v>
      </c>
      <c r="H86" s="59">
        <v>23600</v>
      </c>
    </row>
    <row r="87" spans="1:8" ht="15" customHeight="1">
      <c r="A87" s="10">
        <v>47</v>
      </c>
      <c r="B87" s="52" t="s">
        <v>116</v>
      </c>
      <c r="C87" s="52" t="s">
        <v>117</v>
      </c>
      <c r="D87" s="59">
        <v>27600</v>
      </c>
      <c r="E87" s="59">
        <v>1</v>
      </c>
      <c r="F87" s="59">
        <v>27600</v>
      </c>
      <c r="G87" s="59">
        <v>27600</v>
      </c>
      <c r="H87" s="104">
        <f t="shared" ref="H87:H92" si="2">G87-F87</f>
        <v>0</v>
      </c>
    </row>
    <row r="88" spans="1:8" ht="15" customHeight="1">
      <c r="A88" s="10">
        <v>48</v>
      </c>
      <c r="B88" s="52" t="s">
        <v>122</v>
      </c>
      <c r="C88" s="52"/>
      <c r="D88" s="59"/>
      <c r="E88" s="59"/>
      <c r="F88" s="59"/>
      <c r="G88" s="59">
        <v>17738.5</v>
      </c>
      <c r="H88" s="104">
        <f t="shared" si="2"/>
        <v>17738.5</v>
      </c>
    </row>
    <row r="89" spans="1:8" ht="15" customHeight="1">
      <c r="A89" s="10">
        <v>49</v>
      </c>
      <c r="B89" s="52" t="s">
        <v>118</v>
      </c>
      <c r="C89" s="52"/>
      <c r="D89" s="59"/>
      <c r="E89" s="59"/>
      <c r="F89" s="59"/>
      <c r="G89" s="59">
        <v>19955</v>
      </c>
      <c r="H89" s="104">
        <f t="shared" si="2"/>
        <v>19955</v>
      </c>
    </row>
    <row r="90" spans="1:8" ht="15" customHeight="1">
      <c r="A90" s="10">
        <v>50</v>
      </c>
      <c r="B90" s="52" t="s">
        <v>119</v>
      </c>
      <c r="C90" s="52"/>
      <c r="D90" s="59">
        <v>17593</v>
      </c>
      <c r="E90" s="59">
        <v>1</v>
      </c>
      <c r="F90" s="59">
        <v>17593</v>
      </c>
      <c r="G90" s="59">
        <v>17593</v>
      </c>
      <c r="H90" s="104">
        <f t="shared" si="2"/>
        <v>0</v>
      </c>
    </row>
    <row r="91" spans="1:8" ht="15" customHeight="1">
      <c r="A91" s="10">
        <v>51</v>
      </c>
      <c r="B91" s="9" t="s">
        <v>121</v>
      </c>
      <c r="C91" s="75"/>
      <c r="D91" s="67"/>
      <c r="E91" s="59"/>
      <c r="F91" s="67"/>
      <c r="G91" s="19">
        <v>99000</v>
      </c>
      <c r="H91" s="104">
        <f t="shared" si="2"/>
        <v>99000</v>
      </c>
    </row>
    <row r="92" spans="1:8" ht="15" customHeight="1">
      <c r="A92" s="10">
        <v>52</v>
      </c>
      <c r="B92" s="52" t="s">
        <v>123</v>
      </c>
      <c r="C92" s="52"/>
      <c r="D92" s="67"/>
      <c r="E92" s="59"/>
      <c r="F92" s="59"/>
      <c r="G92" s="59">
        <v>165750</v>
      </c>
      <c r="H92" s="104">
        <f t="shared" si="2"/>
        <v>165750</v>
      </c>
    </row>
    <row r="93" spans="1:8" ht="15" customHeight="1">
      <c r="A93" s="10">
        <v>53</v>
      </c>
      <c r="B93" s="77" t="s">
        <v>58</v>
      </c>
      <c r="C93" s="64" t="s">
        <v>59</v>
      </c>
      <c r="D93" s="67">
        <v>2714</v>
      </c>
      <c r="E93" s="59">
        <v>2</v>
      </c>
      <c r="F93" s="92">
        <v>5442</v>
      </c>
      <c r="G93" s="69">
        <v>17641</v>
      </c>
      <c r="H93" s="104">
        <f t="shared" ref="H93:H126" si="3">G93-F93</f>
        <v>12199</v>
      </c>
    </row>
    <row r="94" spans="1:8" ht="15" customHeight="1">
      <c r="A94" s="10">
        <v>54</v>
      </c>
      <c r="B94" s="78" t="s">
        <v>60</v>
      </c>
      <c r="C94" s="60" t="s">
        <v>61</v>
      </c>
      <c r="D94" s="68">
        <v>3287.55</v>
      </c>
      <c r="E94" s="81">
        <v>1</v>
      </c>
      <c r="F94" s="68">
        <v>3287.55</v>
      </c>
      <c r="G94" s="66">
        <v>21369.07</v>
      </c>
      <c r="H94" s="104">
        <f t="shared" si="3"/>
        <v>18081.52</v>
      </c>
    </row>
    <row r="95" spans="1:8" ht="15" customHeight="1">
      <c r="A95" s="10">
        <v>55</v>
      </c>
      <c r="B95" s="78" t="s">
        <v>60</v>
      </c>
      <c r="C95" s="60" t="s">
        <v>62</v>
      </c>
      <c r="D95" s="68">
        <v>5157</v>
      </c>
      <c r="E95" s="81">
        <v>2</v>
      </c>
      <c r="F95" s="102">
        <v>10314</v>
      </c>
      <c r="G95" s="66">
        <v>33520.5</v>
      </c>
      <c r="H95" s="104">
        <f t="shared" si="3"/>
        <v>23206.5</v>
      </c>
    </row>
    <row r="96" spans="1:8" ht="15" customHeight="1">
      <c r="A96" s="10">
        <v>56</v>
      </c>
      <c r="B96" s="77" t="s">
        <v>58</v>
      </c>
      <c r="C96" s="64" t="s">
        <v>63</v>
      </c>
      <c r="D96" s="67" t="s">
        <v>64</v>
      </c>
      <c r="E96" s="59">
        <v>2</v>
      </c>
      <c r="F96" s="102">
        <v>6720.3</v>
      </c>
      <c r="G96" s="66">
        <v>21840</v>
      </c>
      <c r="H96" s="104">
        <f t="shared" si="3"/>
        <v>15119.7</v>
      </c>
    </row>
    <row r="97" spans="1:8" ht="15" customHeight="1">
      <c r="A97" s="10">
        <v>57</v>
      </c>
      <c r="B97" s="76" t="s">
        <v>68</v>
      </c>
      <c r="C97" s="62" t="s">
        <v>65</v>
      </c>
      <c r="D97" s="69">
        <v>3900</v>
      </c>
      <c r="E97" s="19">
        <v>1</v>
      </c>
      <c r="F97" s="69">
        <v>3900</v>
      </c>
      <c r="G97" s="66">
        <v>25350</v>
      </c>
      <c r="H97" s="104">
        <f t="shared" si="3"/>
        <v>21450</v>
      </c>
    </row>
    <row r="98" spans="1:8" ht="15" customHeight="1">
      <c r="A98" s="10">
        <v>58</v>
      </c>
      <c r="B98" s="77" t="s">
        <v>69</v>
      </c>
      <c r="C98" s="65" t="s">
        <v>66</v>
      </c>
      <c r="D98" s="69">
        <v>3978</v>
      </c>
      <c r="E98" s="19">
        <v>1</v>
      </c>
      <c r="F98" s="69">
        <v>3978</v>
      </c>
      <c r="G98" s="66">
        <f>F98*1.3*5</f>
        <v>25857.000000000004</v>
      </c>
      <c r="H98" s="104">
        <f t="shared" si="3"/>
        <v>21879.000000000004</v>
      </c>
    </row>
    <row r="99" spans="1:8" ht="15" customHeight="1">
      <c r="A99" s="10">
        <v>59</v>
      </c>
      <c r="B99" s="77" t="s">
        <v>70</v>
      </c>
      <c r="C99" s="65" t="s">
        <v>67</v>
      </c>
      <c r="D99" s="69">
        <v>4414</v>
      </c>
      <c r="E99" s="19">
        <v>1</v>
      </c>
      <c r="F99" s="69">
        <v>4414</v>
      </c>
      <c r="G99" s="66">
        <v>28691</v>
      </c>
      <c r="H99" s="104">
        <f t="shared" si="3"/>
        <v>24277</v>
      </c>
    </row>
    <row r="100" spans="1:8" ht="15" customHeight="1">
      <c r="A100" s="10">
        <v>60</v>
      </c>
      <c r="B100" s="76" t="s">
        <v>57</v>
      </c>
      <c r="C100" s="88"/>
      <c r="D100" s="69">
        <v>3112</v>
      </c>
      <c r="E100" s="19">
        <v>2</v>
      </c>
      <c r="F100" s="69">
        <v>6224</v>
      </c>
      <c r="G100" s="66">
        <v>20228</v>
      </c>
      <c r="H100" s="104">
        <f t="shared" si="3"/>
        <v>14004</v>
      </c>
    </row>
    <row r="101" spans="1:8" s="79" customFormat="1" ht="15" customHeight="1">
      <c r="A101" s="10">
        <v>61</v>
      </c>
      <c r="B101" s="117" t="s">
        <v>75</v>
      </c>
      <c r="C101" s="60" t="s">
        <v>74</v>
      </c>
      <c r="D101" s="118">
        <v>2971</v>
      </c>
      <c r="E101" s="81">
        <v>1</v>
      </c>
      <c r="F101" s="118">
        <v>2971</v>
      </c>
      <c r="G101" s="118">
        <v>3862</v>
      </c>
      <c r="H101" s="104">
        <f t="shared" si="3"/>
        <v>891</v>
      </c>
    </row>
    <row r="102" spans="1:8" ht="15" customHeight="1">
      <c r="A102" s="10">
        <v>62</v>
      </c>
      <c r="B102" s="53" t="s">
        <v>88</v>
      </c>
      <c r="C102" s="14" t="s">
        <v>87</v>
      </c>
      <c r="D102" s="67">
        <v>3125</v>
      </c>
      <c r="E102" s="59">
        <v>1</v>
      </c>
      <c r="F102" s="67">
        <v>3152</v>
      </c>
      <c r="G102" s="67">
        <v>9456</v>
      </c>
      <c r="H102" s="104">
        <f t="shared" si="3"/>
        <v>6304</v>
      </c>
    </row>
    <row r="103" spans="1:8" ht="15" customHeight="1">
      <c r="A103" s="10">
        <v>63</v>
      </c>
      <c r="B103" s="53" t="s">
        <v>88</v>
      </c>
      <c r="C103" s="14" t="s">
        <v>89</v>
      </c>
      <c r="D103" s="67">
        <v>3425</v>
      </c>
      <c r="E103" s="59">
        <v>1</v>
      </c>
      <c r="F103" s="67">
        <v>3425</v>
      </c>
      <c r="G103" s="67">
        <v>6850</v>
      </c>
      <c r="H103" s="104">
        <f t="shared" si="3"/>
        <v>3425</v>
      </c>
    </row>
    <row r="104" spans="1:8" ht="15" customHeight="1" thickBot="1">
      <c r="A104" s="10">
        <v>64</v>
      </c>
      <c r="B104" s="53" t="s">
        <v>99</v>
      </c>
      <c r="C104" s="14" t="s">
        <v>100</v>
      </c>
      <c r="D104" s="67">
        <v>5230</v>
      </c>
      <c r="E104" s="59">
        <v>1</v>
      </c>
      <c r="F104" s="67">
        <v>5230</v>
      </c>
      <c r="G104" s="67">
        <v>5230</v>
      </c>
      <c r="H104" s="104">
        <f t="shared" si="3"/>
        <v>0</v>
      </c>
    </row>
    <row r="105" spans="1:8" ht="15" customHeight="1">
      <c r="A105" s="10">
        <v>65</v>
      </c>
      <c r="B105" s="53" t="s">
        <v>79</v>
      </c>
      <c r="C105" s="14" t="s">
        <v>90</v>
      </c>
      <c r="D105" s="162">
        <v>3150.19</v>
      </c>
      <c r="E105" s="82">
        <v>1</v>
      </c>
      <c r="F105" s="82">
        <v>3150.19</v>
      </c>
      <c r="G105" s="83">
        <v>20476.240000000002</v>
      </c>
      <c r="H105" s="104">
        <f t="shared" si="3"/>
        <v>17326.050000000003</v>
      </c>
    </row>
    <row r="106" spans="1:8" ht="15" customHeight="1">
      <c r="A106" s="10">
        <v>66</v>
      </c>
      <c r="B106" s="52" t="s">
        <v>92</v>
      </c>
      <c r="C106" s="14" t="s">
        <v>91</v>
      </c>
      <c r="D106" s="67">
        <v>2026</v>
      </c>
      <c r="E106" s="59">
        <v>1</v>
      </c>
      <c r="F106" s="67">
        <v>2026</v>
      </c>
      <c r="G106" s="67">
        <v>6084</v>
      </c>
      <c r="H106" s="104">
        <f t="shared" si="3"/>
        <v>4058</v>
      </c>
    </row>
    <row r="107" spans="1:8" ht="15" customHeight="1" thickBot="1">
      <c r="A107" s="10">
        <v>67</v>
      </c>
      <c r="B107" s="53" t="s">
        <v>93</v>
      </c>
      <c r="C107" s="14"/>
      <c r="D107" s="67">
        <v>686</v>
      </c>
      <c r="E107" s="59">
        <v>3</v>
      </c>
      <c r="F107" s="67">
        <v>2558</v>
      </c>
      <c r="G107" s="67">
        <v>2558</v>
      </c>
      <c r="H107" s="104">
        <f t="shared" si="3"/>
        <v>0</v>
      </c>
    </row>
    <row r="108" spans="1:8" ht="23.25" customHeight="1" thickBot="1">
      <c r="A108" s="10">
        <v>68</v>
      </c>
      <c r="B108" s="113" t="s">
        <v>94</v>
      </c>
      <c r="C108" s="14"/>
      <c r="D108" s="67">
        <v>745</v>
      </c>
      <c r="E108" s="59">
        <v>3</v>
      </c>
      <c r="F108" s="67">
        <v>2235</v>
      </c>
      <c r="G108" s="67">
        <v>2235</v>
      </c>
      <c r="H108" s="104">
        <f t="shared" si="3"/>
        <v>0</v>
      </c>
    </row>
    <row r="109" spans="1:8" ht="37.5" customHeight="1" thickBot="1">
      <c r="A109" s="10">
        <v>69</v>
      </c>
      <c r="B109" s="114" t="s">
        <v>95</v>
      </c>
      <c r="C109" s="14" t="s">
        <v>97</v>
      </c>
      <c r="D109" s="67">
        <v>186</v>
      </c>
      <c r="E109" s="59">
        <v>3</v>
      </c>
      <c r="F109" s="67">
        <v>558</v>
      </c>
      <c r="G109" s="67">
        <v>1114</v>
      </c>
      <c r="H109" s="104">
        <f t="shared" si="3"/>
        <v>556</v>
      </c>
    </row>
    <row r="110" spans="1:8" ht="15.75" customHeight="1" thickBot="1">
      <c r="A110" s="10">
        <v>70</v>
      </c>
      <c r="B110" s="115" t="s">
        <v>96</v>
      </c>
      <c r="C110" s="52" t="s">
        <v>98</v>
      </c>
      <c r="D110" s="67">
        <v>445</v>
      </c>
      <c r="E110" s="59">
        <v>3</v>
      </c>
      <c r="F110" s="67">
        <v>1335</v>
      </c>
      <c r="G110" s="67">
        <v>2670</v>
      </c>
      <c r="H110" s="104">
        <f t="shared" si="3"/>
        <v>1335</v>
      </c>
    </row>
    <row r="111" spans="1:8" ht="15" customHeight="1">
      <c r="A111" s="10">
        <v>71</v>
      </c>
      <c r="B111" s="77" t="s">
        <v>80</v>
      </c>
      <c r="C111" s="75"/>
      <c r="D111" s="68">
        <v>25600</v>
      </c>
      <c r="E111" s="81">
        <v>2</v>
      </c>
      <c r="F111" s="102">
        <v>51200</v>
      </c>
      <c r="G111" s="102">
        <v>51200</v>
      </c>
      <c r="H111" s="104">
        <f t="shared" si="3"/>
        <v>0</v>
      </c>
    </row>
    <row r="112" spans="1:8" ht="15" customHeight="1">
      <c r="A112" s="10">
        <v>72</v>
      </c>
      <c r="B112" s="77" t="s">
        <v>101</v>
      </c>
      <c r="C112" s="75" t="s">
        <v>83</v>
      </c>
      <c r="D112" s="67">
        <v>8800</v>
      </c>
      <c r="E112" s="59">
        <v>1</v>
      </c>
      <c r="F112" s="59">
        <v>8800</v>
      </c>
      <c r="G112" s="67">
        <v>20000</v>
      </c>
      <c r="H112" s="104">
        <f t="shared" si="3"/>
        <v>11200</v>
      </c>
    </row>
    <row r="113" spans="1:8" ht="15" customHeight="1">
      <c r="A113" s="10">
        <v>73</v>
      </c>
      <c r="B113" s="77" t="s">
        <v>120</v>
      </c>
      <c r="C113" s="75"/>
      <c r="D113" s="67">
        <v>8340</v>
      </c>
      <c r="E113" s="59">
        <v>1</v>
      </c>
      <c r="F113" s="67">
        <v>8340</v>
      </c>
      <c r="G113" s="102">
        <v>24800</v>
      </c>
      <c r="H113" s="104">
        <f t="shared" si="3"/>
        <v>16460</v>
      </c>
    </row>
    <row r="114" spans="1:8" ht="26.25" customHeight="1">
      <c r="A114" s="10">
        <v>74</v>
      </c>
      <c r="B114" s="77" t="s">
        <v>103</v>
      </c>
      <c r="C114" s="75" t="s">
        <v>85</v>
      </c>
      <c r="D114" s="67">
        <v>2090</v>
      </c>
      <c r="E114" s="59">
        <v>2</v>
      </c>
      <c r="F114" s="67">
        <v>2090</v>
      </c>
      <c r="G114" s="66">
        <v>8360</v>
      </c>
      <c r="H114" s="104">
        <f t="shared" si="3"/>
        <v>6270</v>
      </c>
    </row>
    <row r="115" spans="1:8" ht="29.25" customHeight="1">
      <c r="A115" s="10">
        <v>75</v>
      </c>
      <c r="B115" s="77" t="s">
        <v>104</v>
      </c>
      <c r="C115" s="75" t="s">
        <v>86</v>
      </c>
      <c r="D115" s="67">
        <v>2290</v>
      </c>
      <c r="E115" s="59">
        <v>1</v>
      </c>
      <c r="F115" s="102">
        <v>2290</v>
      </c>
      <c r="G115" s="66">
        <v>7569</v>
      </c>
      <c r="H115" s="104">
        <f t="shared" si="3"/>
        <v>5279</v>
      </c>
    </row>
    <row r="116" spans="1:8" ht="29.25" customHeight="1">
      <c r="A116" s="10">
        <v>76</v>
      </c>
      <c r="B116" s="77" t="s">
        <v>108</v>
      </c>
      <c r="C116" s="75" t="s">
        <v>105</v>
      </c>
      <c r="D116" s="67">
        <v>3545</v>
      </c>
      <c r="E116" s="59">
        <v>1</v>
      </c>
      <c r="F116" s="102">
        <v>3545</v>
      </c>
      <c r="G116" s="102">
        <v>12762</v>
      </c>
      <c r="H116" s="104">
        <f t="shared" si="3"/>
        <v>9217</v>
      </c>
    </row>
    <row r="117" spans="1:8" ht="27.75" customHeight="1">
      <c r="A117" s="10">
        <v>77</v>
      </c>
      <c r="B117" s="77" t="s">
        <v>109</v>
      </c>
      <c r="C117" s="75" t="s">
        <v>102</v>
      </c>
      <c r="D117" s="67">
        <v>4489</v>
      </c>
      <c r="E117" s="59">
        <v>4</v>
      </c>
      <c r="F117" s="67">
        <v>17956</v>
      </c>
      <c r="G117" s="102">
        <v>19438</v>
      </c>
      <c r="H117" s="104">
        <f t="shared" si="3"/>
        <v>1482</v>
      </c>
    </row>
    <row r="118" spans="1:8" ht="30" customHeight="1">
      <c r="A118" s="10">
        <v>78</v>
      </c>
      <c r="B118" s="77" t="s">
        <v>107</v>
      </c>
      <c r="C118" s="75" t="s">
        <v>106</v>
      </c>
      <c r="D118" s="67">
        <v>5100</v>
      </c>
      <c r="E118" s="59">
        <v>1</v>
      </c>
      <c r="F118" s="102">
        <v>5100</v>
      </c>
      <c r="G118" s="102">
        <v>15300</v>
      </c>
      <c r="H118" s="104">
        <f t="shared" si="3"/>
        <v>10200</v>
      </c>
    </row>
    <row r="119" spans="1:8" ht="15" customHeight="1">
      <c r="A119" s="10">
        <v>79</v>
      </c>
      <c r="B119" s="77" t="s">
        <v>82</v>
      </c>
      <c r="C119" s="75" t="s">
        <v>81</v>
      </c>
      <c r="D119" s="67">
        <v>1900</v>
      </c>
      <c r="E119" s="59">
        <v>2</v>
      </c>
      <c r="F119" s="102">
        <v>3800</v>
      </c>
      <c r="G119" s="102">
        <v>3800</v>
      </c>
      <c r="H119" s="104">
        <f t="shared" si="3"/>
        <v>0</v>
      </c>
    </row>
    <row r="120" spans="1:8" ht="15" customHeight="1">
      <c r="A120" s="10">
        <v>80</v>
      </c>
      <c r="B120" s="77" t="s">
        <v>115</v>
      </c>
      <c r="C120" s="75"/>
      <c r="D120" s="67">
        <v>3100</v>
      </c>
      <c r="E120" s="59">
        <v>1</v>
      </c>
      <c r="F120" s="102">
        <v>13100</v>
      </c>
      <c r="G120" s="102">
        <v>13100</v>
      </c>
      <c r="H120" s="104">
        <f t="shared" si="3"/>
        <v>0</v>
      </c>
    </row>
    <row r="121" spans="1:8" ht="15" customHeight="1">
      <c r="A121" s="10">
        <v>81</v>
      </c>
      <c r="B121" s="77" t="s">
        <v>84</v>
      </c>
      <c r="C121" s="75"/>
      <c r="D121" s="67"/>
      <c r="E121" s="59"/>
      <c r="F121" s="102"/>
      <c r="G121" s="66">
        <v>7326</v>
      </c>
      <c r="H121" s="104">
        <f t="shared" si="3"/>
        <v>7326</v>
      </c>
    </row>
    <row r="122" spans="1:8" ht="22.5" customHeight="1">
      <c r="A122" s="10">
        <v>82</v>
      </c>
      <c r="B122" s="78" t="s">
        <v>114</v>
      </c>
      <c r="C122" s="74" t="s">
        <v>110</v>
      </c>
      <c r="D122" s="68"/>
      <c r="E122" s="81"/>
      <c r="F122" s="102"/>
      <c r="G122" s="66">
        <v>12340</v>
      </c>
      <c r="H122" s="104">
        <f t="shared" si="3"/>
        <v>12340</v>
      </c>
    </row>
    <row r="123" spans="1:8" ht="27" customHeight="1">
      <c r="A123" s="10">
        <v>83</v>
      </c>
      <c r="B123" s="52" t="s">
        <v>116</v>
      </c>
      <c r="C123" s="52" t="s">
        <v>117</v>
      </c>
      <c r="D123" s="67">
        <v>27600</v>
      </c>
      <c r="E123" s="59">
        <v>1</v>
      </c>
      <c r="F123" s="67">
        <v>27600</v>
      </c>
      <c r="G123" s="67">
        <v>27600</v>
      </c>
      <c r="H123" s="104">
        <f t="shared" si="3"/>
        <v>0</v>
      </c>
    </row>
    <row r="124" spans="1:8" ht="27" customHeight="1">
      <c r="A124" s="10">
        <v>84</v>
      </c>
      <c r="B124" s="52" t="s">
        <v>122</v>
      </c>
      <c r="C124" s="52"/>
      <c r="D124" s="67"/>
      <c r="E124" s="59"/>
      <c r="F124" s="67"/>
      <c r="G124" s="67">
        <v>17738.5</v>
      </c>
      <c r="H124" s="104">
        <f t="shared" si="3"/>
        <v>17738.5</v>
      </c>
    </row>
    <row r="125" spans="1:8" ht="15" customHeight="1">
      <c r="A125" s="10">
        <v>85</v>
      </c>
      <c r="B125" s="52" t="s">
        <v>118</v>
      </c>
      <c r="C125" s="52"/>
      <c r="D125" s="67"/>
      <c r="E125" s="59"/>
      <c r="F125" s="67"/>
      <c r="G125" s="67">
        <v>19955</v>
      </c>
      <c r="H125" s="104">
        <f t="shared" si="3"/>
        <v>19955</v>
      </c>
    </row>
    <row r="126" spans="1:8" ht="15" customHeight="1">
      <c r="A126" s="10">
        <v>86</v>
      </c>
      <c r="B126" s="52" t="s">
        <v>119</v>
      </c>
      <c r="C126" s="52"/>
      <c r="D126" s="67">
        <v>17593</v>
      </c>
      <c r="E126" s="59">
        <v>1</v>
      </c>
      <c r="F126" s="67">
        <v>17593</v>
      </c>
      <c r="G126" s="67">
        <v>17593</v>
      </c>
      <c r="H126" s="104">
        <f t="shared" si="3"/>
        <v>0</v>
      </c>
    </row>
    <row r="127" spans="1:8" ht="15" customHeight="1">
      <c r="A127" s="10">
        <v>87</v>
      </c>
      <c r="B127" s="9" t="s">
        <v>121</v>
      </c>
      <c r="C127" s="75"/>
      <c r="D127" s="67"/>
      <c r="E127" s="59">
        <v>1</v>
      </c>
      <c r="F127" s="67"/>
      <c r="G127" s="69">
        <v>150000</v>
      </c>
      <c r="H127" s="104">
        <v>150000</v>
      </c>
    </row>
    <row r="128" spans="1:8" ht="15" customHeight="1">
      <c r="A128" s="7">
        <v>88</v>
      </c>
      <c r="B128" s="78" t="s">
        <v>123</v>
      </c>
      <c r="C128" s="74"/>
      <c r="D128" s="68"/>
      <c r="E128" s="53"/>
      <c r="F128" s="68"/>
      <c r="G128" s="68">
        <v>165750</v>
      </c>
      <c r="H128" s="137">
        <f>G128-F132</f>
        <v>165750</v>
      </c>
    </row>
    <row r="129" spans="1:35" ht="15" customHeight="1">
      <c r="A129" s="7">
        <v>89</v>
      </c>
      <c r="B129" s="77" t="s">
        <v>231</v>
      </c>
      <c r="C129" s="74"/>
      <c r="D129" s="67">
        <v>230</v>
      </c>
      <c r="E129" s="52">
        <v>15</v>
      </c>
      <c r="F129" s="68"/>
      <c r="G129" s="69">
        <v>3450</v>
      </c>
      <c r="H129" s="69">
        <v>3450</v>
      </c>
    </row>
    <row r="130" spans="1:35" ht="15" customHeight="1">
      <c r="A130" s="7">
        <v>90</v>
      </c>
      <c r="B130" s="154" t="s">
        <v>232</v>
      </c>
      <c r="C130" s="74"/>
      <c r="D130" s="67">
        <v>240</v>
      </c>
      <c r="E130" s="52">
        <v>15</v>
      </c>
      <c r="F130" s="68"/>
      <c r="G130" s="69">
        <v>3600</v>
      </c>
      <c r="H130" s="69">
        <v>3600</v>
      </c>
    </row>
    <row r="131" spans="1:35" ht="15" customHeight="1">
      <c r="A131" s="7">
        <v>91</v>
      </c>
      <c r="B131" s="156" t="s">
        <v>233</v>
      </c>
      <c r="C131" s="74"/>
      <c r="D131" s="67">
        <v>700</v>
      </c>
      <c r="E131" s="52">
        <v>15</v>
      </c>
      <c r="F131" s="68"/>
      <c r="G131" s="69">
        <v>10500</v>
      </c>
      <c r="H131" s="69">
        <v>10500</v>
      </c>
    </row>
    <row r="132" spans="1:35" ht="13.5" customHeight="1">
      <c r="A132" s="14">
        <v>92</v>
      </c>
      <c r="B132" s="154" t="s">
        <v>234</v>
      </c>
      <c r="C132" s="52"/>
      <c r="D132" s="67">
        <v>840</v>
      </c>
      <c r="E132" s="53">
        <v>15</v>
      </c>
      <c r="F132" s="81"/>
      <c r="G132" s="66">
        <v>12600</v>
      </c>
      <c r="H132" s="66">
        <v>12600</v>
      </c>
    </row>
    <row r="133" spans="1:35" ht="32.25" customHeight="1" thickBot="1">
      <c r="A133" s="14">
        <v>93</v>
      </c>
      <c r="B133" s="157" t="s">
        <v>247</v>
      </c>
      <c r="C133" s="120"/>
      <c r="D133" s="123">
        <v>703.53</v>
      </c>
      <c r="E133" s="52">
        <v>1</v>
      </c>
      <c r="F133" s="52"/>
      <c r="G133" s="148">
        <v>703.53</v>
      </c>
      <c r="H133" s="148">
        <v>703.53</v>
      </c>
    </row>
    <row r="134" spans="1:35" ht="33" customHeight="1" thickBot="1">
      <c r="A134" s="14">
        <v>94</v>
      </c>
      <c r="B134" s="158" t="s">
        <v>250</v>
      </c>
      <c r="C134" s="120"/>
      <c r="D134" s="123" t="s">
        <v>249</v>
      </c>
      <c r="E134" s="52">
        <v>1</v>
      </c>
      <c r="F134" s="52"/>
      <c r="G134" s="123" t="s">
        <v>249</v>
      </c>
      <c r="H134" s="123" t="s">
        <v>249</v>
      </c>
    </row>
    <row r="135" spans="1:35" ht="16.5" customHeight="1">
      <c r="A135" s="14">
        <v>95</v>
      </c>
      <c r="B135" s="159" t="s">
        <v>248</v>
      </c>
      <c r="C135" s="155"/>
      <c r="D135" s="146">
        <v>950</v>
      </c>
      <c r="E135" s="52">
        <v>1</v>
      </c>
      <c r="F135" s="52"/>
      <c r="G135" s="146">
        <v>950</v>
      </c>
      <c r="H135" s="146">
        <v>950</v>
      </c>
    </row>
    <row r="136" spans="1:35" ht="35.25" customHeight="1">
      <c r="A136" s="14">
        <v>96</v>
      </c>
      <c r="B136" s="160" t="s">
        <v>263</v>
      </c>
      <c r="C136" s="122"/>
      <c r="D136" s="163"/>
      <c r="E136" s="52">
        <v>1</v>
      </c>
      <c r="F136" s="52"/>
      <c r="G136" s="192">
        <v>947290</v>
      </c>
      <c r="H136" s="146">
        <v>1231360</v>
      </c>
    </row>
    <row r="137" spans="1:35" s="52" customFormat="1" ht="32.25" customHeight="1">
      <c r="A137" s="14">
        <v>97</v>
      </c>
      <c r="B137" s="161" t="s">
        <v>240</v>
      </c>
      <c r="C137" s="145"/>
      <c r="D137" s="147">
        <v>54350</v>
      </c>
      <c r="E137" s="6">
        <v>1</v>
      </c>
      <c r="G137" s="69">
        <f>D137</f>
        <v>54350</v>
      </c>
      <c r="H137" s="69">
        <f>G137</f>
        <v>54350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s="28" customFormat="1" ht="32.25" customHeight="1">
      <c r="A138" s="14">
        <v>98</v>
      </c>
      <c r="B138" s="172" t="s">
        <v>274</v>
      </c>
      <c r="C138" s="16"/>
      <c r="D138" s="16"/>
      <c r="E138" s="16"/>
      <c r="F138" s="140"/>
      <c r="G138" s="11"/>
      <c r="H138" s="98"/>
    </row>
    <row r="139" spans="1:35" s="28" customFormat="1" ht="32.25" customHeight="1">
      <c r="A139" s="14">
        <v>99</v>
      </c>
      <c r="B139" s="173" t="s">
        <v>275</v>
      </c>
      <c r="C139" s="174"/>
      <c r="D139" s="67">
        <v>2240</v>
      </c>
      <c r="E139" s="59">
        <v>15</v>
      </c>
      <c r="F139" s="141"/>
      <c r="G139" s="70">
        <f>D139*E139*1.3</f>
        <v>43680</v>
      </c>
      <c r="H139" s="133">
        <v>43680</v>
      </c>
    </row>
    <row r="140" spans="1:35" s="28" customFormat="1" ht="42" customHeight="1">
      <c r="A140" s="14">
        <v>100</v>
      </c>
      <c r="B140" s="175" t="s">
        <v>277</v>
      </c>
      <c r="C140" s="88"/>
      <c r="D140" s="67">
        <v>62500</v>
      </c>
      <c r="E140" s="59">
        <v>1</v>
      </c>
      <c r="F140" s="1"/>
      <c r="G140" s="131">
        <f>D140*E140*1.3</f>
        <v>81250</v>
      </c>
      <c r="H140" s="132">
        <v>81250</v>
      </c>
    </row>
    <row r="141" spans="1:35" s="28" customFormat="1" ht="39.75" customHeight="1">
      <c r="A141" s="14">
        <v>101</v>
      </c>
      <c r="B141" s="175" t="s">
        <v>278</v>
      </c>
      <c r="C141" s="174"/>
      <c r="D141" s="67">
        <v>62500</v>
      </c>
      <c r="E141" s="59">
        <v>1</v>
      </c>
      <c r="F141" s="52"/>
      <c r="G141" s="70">
        <f>D141*E141*1.3</f>
        <v>81250</v>
      </c>
      <c r="H141" s="133">
        <v>81251</v>
      </c>
    </row>
    <row r="142" spans="1:35" ht="12.75" customHeight="1" thickBot="1">
      <c r="A142" s="10"/>
      <c r="B142" s="356" t="s">
        <v>20</v>
      </c>
      <c r="C142" s="357"/>
      <c r="D142" s="105">
        <f>SUM(D41:D141)</f>
        <v>627040.38</v>
      </c>
      <c r="E142" s="106"/>
      <c r="F142" s="138">
        <f>SUM(F41:F141)</f>
        <v>672283.35</v>
      </c>
      <c r="G142" s="138">
        <f>SUM(G41:G141)</f>
        <v>2920321.68</v>
      </c>
      <c r="H142" s="193">
        <f>SUM(H41:H141)</f>
        <v>2757060.0300000003</v>
      </c>
    </row>
    <row r="143" spans="1:35" ht="15" customHeight="1">
      <c r="B143" s="4"/>
      <c r="D143" s="100" t="s">
        <v>305</v>
      </c>
      <c r="F143" s="227">
        <f>F142+F39</f>
        <v>13265315.74</v>
      </c>
      <c r="G143" s="227">
        <f>G142+G39</f>
        <v>15058742.779999999</v>
      </c>
    </row>
    <row r="144" spans="1:35" ht="15" customHeight="1">
      <c r="B144" s="50" t="s">
        <v>19</v>
      </c>
      <c r="F144" s="107"/>
      <c r="G144" s="107"/>
    </row>
    <row r="145" spans="2:8" ht="6.75" customHeight="1">
      <c r="B145" s="18"/>
      <c r="F145" s="107"/>
      <c r="G145" s="107"/>
    </row>
    <row r="146" spans="2:8" ht="24" customHeight="1">
      <c r="B146" s="332" t="s">
        <v>56</v>
      </c>
      <c r="C146" s="332"/>
      <c r="D146" s="332"/>
      <c r="E146" s="332"/>
      <c r="F146" s="332"/>
      <c r="G146" s="332"/>
      <c r="H146" s="332"/>
    </row>
    <row r="147" spans="2:8" ht="24" customHeight="1">
      <c r="B147" s="51"/>
      <c r="C147" s="51"/>
      <c r="D147" s="108"/>
      <c r="E147" s="108"/>
      <c r="F147" s="108"/>
      <c r="G147" s="108"/>
      <c r="H147" s="108"/>
    </row>
    <row r="148" spans="2:8" ht="15" customHeight="1">
      <c r="B148" s="3"/>
      <c r="F148" s="107"/>
      <c r="G148" s="107"/>
    </row>
    <row r="149" spans="2:8" ht="15" customHeight="1">
      <c r="B149" s="3" t="s">
        <v>54</v>
      </c>
      <c r="C149" s="28"/>
      <c r="D149" s="109"/>
      <c r="F149" s="107"/>
      <c r="G149" s="107"/>
    </row>
    <row r="150" spans="2:8" ht="15" customHeight="1">
      <c r="B150" s="20" t="s">
        <v>27</v>
      </c>
      <c r="C150" s="28"/>
      <c r="D150" s="100" t="s">
        <v>26</v>
      </c>
      <c r="F150" s="107"/>
    </row>
    <row r="151" spans="2:8" ht="15" customHeight="1">
      <c r="B151" s="3" t="s">
        <v>55</v>
      </c>
      <c r="C151" s="28"/>
      <c r="D151" s="109"/>
      <c r="F151" s="100" t="s">
        <v>24</v>
      </c>
    </row>
    <row r="152" spans="2:8" ht="15" customHeight="1">
      <c r="B152" s="20" t="s">
        <v>27</v>
      </c>
      <c r="C152" s="28"/>
      <c r="D152" s="100" t="s">
        <v>26</v>
      </c>
      <c r="F152" s="100" t="s">
        <v>25</v>
      </c>
      <c r="G152" s="107"/>
    </row>
    <row r="153" spans="2:8" ht="15" customHeight="1">
      <c r="B153" s="3" t="s">
        <v>28</v>
      </c>
      <c r="F153" s="107"/>
      <c r="G153" s="107"/>
    </row>
    <row r="154" spans="2:8" ht="15" customHeight="1">
      <c r="B154" s="3"/>
      <c r="F154" s="107"/>
      <c r="G154" s="107"/>
    </row>
    <row r="155" spans="2:8" ht="15" customHeight="1">
      <c r="B155" s="3"/>
      <c r="F155" s="107"/>
      <c r="G155" s="107"/>
    </row>
    <row r="156" spans="2:8" ht="15" customHeight="1">
      <c r="B156" s="3"/>
      <c r="F156" s="107"/>
      <c r="G156" s="107"/>
    </row>
    <row r="157" spans="2:8" ht="15" customHeight="1">
      <c r="F157" s="107"/>
      <c r="G157" s="107"/>
    </row>
    <row r="158" spans="2:8" ht="15" customHeight="1">
      <c r="F158" s="107"/>
      <c r="G158" s="107"/>
    </row>
    <row r="159" spans="2:8" ht="15" customHeight="1">
      <c r="F159" s="107"/>
      <c r="G159" s="107"/>
    </row>
    <row r="160" spans="2:8" ht="15" customHeight="1">
      <c r="F160" s="107"/>
      <c r="G160" s="107"/>
    </row>
    <row r="161" spans="6:7" ht="15" customHeight="1">
      <c r="F161" s="107"/>
      <c r="G161" s="107"/>
    </row>
    <row r="162" spans="6:7" ht="15" customHeight="1">
      <c r="F162" s="107"/>
      <c r="G162" s="107"/>
    </row>
    <row r="163" spans="6:7" ht="15" customHeight="1">
      <c r="F163" s="107"/>
      <c r="G163" s="107"/>
    </row>
    <row r="164" spans="6:7" ht="15" customHeight="1">
      <c r="F164" s="107"/>
      <c r="G164" s="107"/>
    </row>
    <row r="165" spans="6:7" ht="15" customHeight="1">
      <c r="F165" s="107"/>
      <c r="G165" s="107"/>
    </row>
    <row r="166" spans="6:7" ht="15" customHeight="1">
      <c r="F166" s="107"/>
      <c r="G166" s="107"/>
    </row>
    <row r="167" spans="6:7" ht="15" customHeight="1">
      <c r="F167" s="107"/>
      <c r="G167" s="107"/>
    </row>
    <row r="168" spans="6:7" ht="15" customHeight="1">
      <c r="F168" s="107"/>
      <c r="G168" s="107"/>
    </row>
    <row r="169" spans="6:7" ht="15" customHeight="1">
      <c r="F169" s="107"/>
      <c r="G169" s="107"/>
    </row>
    <row r="170" spans="6:7" ht="15" customHeight="1">
      <c r="F170" s="107"/>
      <c r="G170" s="107"/>
    </row>
    <row r="171" spans="6:7" ht="15" customHeight="1">
      <c r="F171" s="107"/>
      <c r="G171" s="107"/>
    </row>
    <row r="172" spans="6:7" ht="15" customHeight="1">
      <c r="F172" s="107"/>
      <c r="G172" s="107"/>
    </row>
    <row r="173" spans="6:7" ht="15" customHeight="1">
      <c r="F173" s="107"/>
      <c r="G173" s="107"/>
    </row>
    <row r="174" spans="6:7" ht="15" customHeight="1">
      <c r="F174" s="107"/>
      <c r="G174" s="107"/>
    </row>
    <row r="175" spans="6:7" ht="15" customHeight="1">
      <c r="F175" s="107"/>
      <c r="G175" s="107"/>
    </row>
    <row r="176" spans="6:7" ht="15" customHeight="1">
      <c r="F176" s="107"/>
      <c r="G176" s="107"/>
    </row>
    <row r="177" spans="6:7" ht="15" customHeight="1">
      <c r="F177" s="107"/>
      <c r="G177" s="107"/>
    </row>
    <row r="178" spans="6:7" ht="15" customHeight="1">
      <c r="F178" s="107"/>
      <c r="G178" s="107"/>
    </row>
    <row r="179" spans="6:7" ht="15" customHeight="1">
      <c r="F179" s="107"/>
      <c r="G179" s="107"/>
    </row>
    <row r="180" spans="6:7" ht="15" customHeight="1">
      <c r="F180" s="107"/>
      <c r="G180" s="107"/>
    </row>
    <row r="181" spans="6:7" ht="27.75" customHeight="1">
      <c r="F181" s="107"/>
      <c r="G181" s="107"/>
    </row>
    <row r="182" spans="6:7" ht="15" customHeight="1">
      <c r="F182" s="107"/>
      <c r="G182" s="107"/>
    </row>
    <row r="183" spans="6:7" ht="15" customHeight="1">
      <c r="F183" s="107"/>
      <c r="G183" s="107"/>
    </row>
    <row r="184" spans="6:7" ht="15" customHeight="1">
      <c r="F184" s="107"/>
      <c r="G184" s="107"/>
    </row>
    <row r="185" spans="6:7" ht="15" customHeight="1">
      <c r="F185" s="107"/>
      <c r="G185" s="107"/>
    </row>
    <row r="186" spans="6:7" ht="15" customHeight="1">
      <c r="F186" s="107"/>
      <c r="G186" s="107"/>
    </row>
    <row r="187" spans="6:7" ht="15" customHeight="1">
      <c r="F187" s="107"/>
      <c r="G187" s="107"/>
    </row>
    <row r="188" spans="6:7" ht="15" customHeight="1">
      <c r="F188" s="107"/>
      <c r="G188" s="107"/>
    </row>
    <row r="189" spans="6:7" ht="15" customHeight="1">
      <c r="F189" s="107"/>
      <c r="G189" s="107"/>
    </row>
    <row r="190" spans="6:7" ht="15" customHeight="1">
      <c r="F190" s="107"/>
      <c r="G190" s="107"/>
    </row>
    <row r="191" spans="6:7" ht="15" customHeight="1">
      <c r="F191" s="107"/>
      <c r="G191" s="107"/>
    </row>
    <row r="192" spans="6:7" ht="15" customHeight="1">
      <c r="F192" s="107"/>
      <c r="G192" s="107"/>
    </row>
    <row r="193" spans="6:7" ht="15" customHeight="1">
      <c r="F193" s="107"/>
      <c r="G193" s="107"/>
    </row>
    <row r="194" spans="6:7" ht="15" customHeight="1">
      <c r="F194" s="107"/>
      <c r="G194" s="107"/>
    </row>
    <row r="195" spans="6:7" ht="15" customHeight="1">
      <c r="F195" s="107"/>
      <c r="G195" s="107"/>
    </row>
    <row r="196" spans="6:7" ht="15" customHeight="1">
      <c r="F196" s="107"/>
      <c r="G196" s="107"/>
    </row>
    <row r="197" spans="6:7" ht="15" customHeight="1">
      <c r="F197" s="107"/>
      <c r="G197" s="107"/>
    </row>
    <row r="198" spans="6:7" ht="15" customHeight="1">
      <c r="F198" s="107"/>
      <c r="G198" s="107"/>
    </row>
    <row r="199" spans="6:7" ht="15" customHeight="1">
      <c r="F199" s="107"/>
      <c r="G199" s="107"/>
    </row>
    <row r="200" spans="6:7" ht="15" customHeight="1">
      <c r="F200" s="107"/>
      <c r="G200" s="107"/>
    </row>
    <row r="201" spans="6:7" ht="30" customHeight="1">
      <c r="F201" s="107"/>
      <c r="G201" s="107"/>
    </row>
    <row r="202" spans="6:7" ht="15" customHeight="1">
      <c r="F202" s="107"/>
      <c r="G202" s="107"/>
    </row>
    <row r="203" spans="6:7" ht="15" customHeight="1">
      <c r="F203" s="107"/>
      <c r="G203" s="107"/>
    </row>
    <row r="204" spans="6:7" ht="15" customHeight="1">
      <c r="F204" s="107"/>
      <c r="G204" s="107"/>
    </row>
    <row r="205" spans="6:7" ht="15" customHeight="1">
      <c r="F205" s="107"/>
      <c r="G205" s="107"/>
    </row>
    <row r="206" spans="6:7" ht="15" customHeight="1">
      <c r="F206" s="107"/>
      <c r="G206" s="107"/>
    </row>
    <row r="207" spans="6:7" ht="15" customHeight="1">
      <c r="F207" s="107"/>
      <c r="G207" s="107"/>
    </row>
    <row r="208" spans="6:7" ht="15" customHeight="1">
      <c r="F208" s="107"/>
      <c r="G208" s="107"/>
    </row>
    <row r="209" spans="6:7" ht="15" customHeight="1">
      <c r="F209" s="107"/>
      <c r="G209" s="107"/>
    </row>
    <row r="210" spans="6:7" ht="15" customHeight="1">
      <c r="F210" s="107"/>
      <c r="G210" s="107"/>
    </row>
    <row r="211" spans="6:7" ht="15" customHeight="1">
      <c r="F211" s="107"/>
      <c r="G211" s="107"/>
    </row>
    <row r="212" spans="6:7" ht="15" customHeight="1">
      <c r="F212" s="107"/>
      <c r="G212" s="107"/>
    </row>
    <row r="213" spans="6:7" ht="15" customHeight="1">
      <c r="F213" s="107"/>
      <c r="G213" s="107"/>
    </row>
    <row r="214" spans="6:7" ht="15" customHeight="1">
      <c r="F214" s="107"/>
      <c r="G214" s="107"/>
    </row>
    <row r="215" spans="6:7" ht="15" customHeight="1">
      <c r="F215" s="107"/>
      <c r="G215" s="107"/>
    </row>
    <row r="216" spans="6:7" ht="15" customHeight="1">
      <c r="F216" s="107"/>
      <c r="G216" s="107"/>
    </row>
    <row r="217" spans="6:7" ht="15" customHeight="1">
      <c r="F217" s="107"/>
      <c r="G217" s="107"/>
    </row>
    <row r="218" spans="6:7" ht="15" customHeight="1">
      <c r="F218" s="107"/>
      <c r="G218" s="107"/>
    </row>
    <row r="219" spans="6:7" ht="15" customHeight="1">
      <c r="F219" s="107"/>
      <c r="G219" s="107"/>
    </row>
    <row r="220" spans="6:7" ht="15" customHeight="1">
      <c r="F220" s="107"/>
      <c r="G220" s="107"/>
    </row>
    <row r="221" spans="6:7" ht="15" customHeight="1">
      <c r="F221" s="107"/>
      <c r="G221" s="107"/>
    </row>
    <row r="222" spans="6:7" ht="15" customHeight="1">
      <c r="F222" s="107"/>
      <c r="G222" s="107"/>
    </row>
    <row r="223" spans="6:7" ht="15" customHeight="1">
      <c r="F223" s="107"/>
      <c r="G223" s="107"/>
    </row>
    <row r="224" spans="6:7" ht="15" customHeight="1">
      <c r="F224" s="107"/>
      <c r="G224" s="107"/>
    </row>
    <row r="225" spans="6:7" ht="15" customHeight="1">
      <c r="F225" s="107"/>
      <c r="G225" s="107"/>
    </row>
    <row r="226" spans="6:7" ht="15" customHeight="1">
      <c r="F226" s="107"/>
      <c r="G226" s="107"/>
    </row>
    <row r="227" spans="6:7" ht="15" customHeight="1">
      <c r="F227" s="107"/>
      <c r="G227" s="107"/>
    </row>
    <row r="228" spans="6:7" ht="15" customHeight="1">
      <c r="F228" s="107"/>
      <c r="G228" s="107"/>
    </row>
    <row r="229" spans="6:7" ht="15" customHeight="1">
      <c r="F229" s="107"/>
      <c r="G229" s="107"/>
    </row>
    <row r="230" spans="6:7" ht="15" customHeight="1">
      <c r="F230" s="107"/>
      <c r="G230" s="107"/>
    </row>
    <row r="231" spans="6:7" ht="28.5" customHeight="1">
      <c r="F231" s="107"/>
      <c r="G231" s="107"/>
    </row>
    <row r="232" spans="6:7" ht="15" customHeight="1">
      <c r="F232" s="107"/>
      <c r="G232" s="107"/>
    </row>
    <row r="233" spans="6:7" ht="15" customHeight="1">
      <c r="F233" s="107"/>
      <c r="G233" s="107"/>
    </row>
    <row r="234" spans="6:7" ht="15" customHeight="1">
      <c r="F234" s="107"/>
      <c r="G234" s="107"/>
    </row>
    <row r="235" spans="6:7" ht="15" customHeight="1">
      <c r="F235" s="107"/>
      <c r="G235" s="107"/>
    </row>
    <row r="236" spans="6:7" ht="29.25" customHeight="1">
      <c r="F236" s="107"/>
      <c r="G236" s="107"/>
    </row>
    <row r="237" spans="6:7" ht="15" customHeight="1">
      <c r="F237" s="107"/>
      <c r="G237" s="107"/>
    </row>
    <row r="238" spans="6:7" ht="15" customHeight="1">
      <c r="F238" s="107"/>
      <c r="G238" s="107"/>
    </row>
    <row r="239" spans="6:7" ht="15" customHeight="1">
      <c r="F239" s="107"/>
      <c r="G239" s="107"/>
    </row>
    <row r="240" spans="6:7" ht="15" customHeight="1">
      <c r="F240" s="107"/>
      <c r="G240" s="107"/>
    </row>
    <row r="241" spans="6:7" ht="15" customHeight="1">
      <c r="F241" s="107"/>
      <c r="G241" s="107"/>
    </row>
    <row r="242" spans="6:7" ht="15" customHeight="1">
      <c r="F242" s="107"/>
      <c r="G242" s="107"/>
    </row>
    <row r="243" spans="6:7" ht="27.75" customHeight="1">
      <c r="F243" s="107"/>
      <c r="G243" s="107"/>
    </row>
    <row r="244" spans="6:7" ht="15" customHeight="1">
      <c r="F244" s="107"/>
      <c r="G244" s="107"/>
    </row>
    <row r="245" spans="6:7" ht="15" customHeight="1">
      <c r="F245" s="107"/>
      <c r="G245" s="107"/>
    </row>
    <row r="246" spans="6:7" ht="15" customHeight="1">
      <c r="F246" s="107"/>
      <c r="G246" s="107"/>
    </row>
    <row r="247" spans="6:7" ht="15" customHeight="1">
      <c r="F247" s="107"/>
      <c r="G247" s="107"/>
    </row>
    <row r="248" spans="6:7" ht="15" customHeight="1">
      <c r="F248" s="107"/>
      <c r="G248" s="107"/>
    </row>
    <row r="249" spans="6:7" ht="15" customHeight="1">
      <c r="F249" s="107"/>
      <c r="G249" s="107"/>
    </row>
    <row r="250" spans="6:7" ht="15" customHeight="1">
      <c r="F250" s="107"/>
      <c r="G250" s="107"/>
    </row>
    <row r="251" spans="6:7" ht="15" customHeight="1">
      <c r="F251" s="107"/>
      <c r="G251" s="107"/>
    </row>
    <row r="252" spans="6:7" ht="15" customHeight="1">
      <c r="F252" s="107"/>
      <c r="G252" s="107"/>
    </row>
    <row r="253" spans="6:7" ht="15" customHeight="1">
      <c r="F253" s="107"/>
      <c r="G253" s="107"/>
    </row>
    <row r="254" spans="6:7" ht="15" customHeight="1">
      <c r="F254" s="107"/>
      <c r="G254" s="107"/>
    </row>
    <row r="255" spans="6:7" ht="15" customHeight="1">
      <c r="F255" s="107"/>
      <c r="G255" s="107"/>
    </row>
    <row r="256" spans="6:7" ht="15" customHeight="1">
      <c r="F256" s="107"/>
      <c r="G256" s="107"/>
    </row>
    <row r="257" spans="6:7" ht="15" customHeight="1">
      <c r="F257" s="107"/>
      <c r="G257" s="107"/>
    </row>
    <row r="258" spans="6:7" ht="15" customHeight="1">
      <c r="F258" s="107"/>
      <c r="G258" s="107"/>
    </row>
    <row r="259" spans="6:7" ht="15" customHeight="1">
      <c r="F259" s="107"/>
      <c r="G259" s="107"/>
    </row>
    <row r="260" spans="6:7" ht="15" customHeight="1">
      <c r="F260" s="107"/>
      <c r="G260" s="107"/>
    </row>
    <row r="261" spans="6:7" ht="15" customHeight="1">
      <c r="F261" s="107"/>
      <c r="G261" s="107"/>
    </row>
    <row r="262" spans="6:7" ht="15" customHeight="1">
      <c r="F262" s="107"/>
      <c r="G262" s="107"/>
    </row>
    <row r="263" spans="6:7" ht="15" customHeight="1">
      <c r="F263" s="107"/>
      <c r="G263" s="107"/>
    </row>
    <row r="264" spans="6:7" ht="15" customHeight="1">
      <c r="F264" s="107"/>
      <c r="G264" s="107"/>
    </row>
    <row r="265" spans="6:7" ht="15" customHeight="1">
      <c r="G265" s="107"/>
    </row>
    <row r="266" spans="6:7" ht="15" customHeight="1">
      <c r="G266" s="107"/>
    </row>
    <row r="267" spans="6:7" ht="15" customHeight="1">
      <c r="G267" s="107"/>
    </row>
    <row r="268" spans="6:7" ht="15" customHeight="1">
      <c r="G268" s="107"/>
    </row>
    <row r="269" spans="6:7" ht="15" customHeight="1">
      <c r="G269" s="107"/>
    </row>
    <row r="270" spans="6:7" ht="15" customHeight="1">
      <c r="G270" s="107"/>
    </row>
    <row r="271" spans="6:7" ht="15" customHeight="1"/>
    <row r="272" spans="6:7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</sheetData>
  <mergeCells count="15">
    <mergeCell ref="A5:A6"/>
    <mergeCell ref="B142:C142"/>
    <mergeCell ref="H5:H6"/>
    <mergeCell ref="A7:H7"/>
    <mergeCell ref="A40:H40"/>
    <mergeCell ref="C5:C6"/>
    <mergeCell ref="E5:E6"/>
    <mergeCell ref="B5:B6"/>
    <mergeCell ref="D5:D6"/>
    <mergeCell ref="B1:C1"/>
    <mergeCell ref="D1:E1"/>
    <mergeCell ref="B3:E3"/>
    <mergeCell ref="B2:E2"/>
    <mergeCell ref="B146:H146"/>
    <mergeCell ref="F5:G5"/>
  </mergeCells>
  <phoneticPr fontId="6" type="noConversion"/>
  <hyperlinks>
    <hyperlink ref="B81" r:id="rId1"/>
    <hyperlink ref="B139" r:id="rId2" display="https://www.kvorus.ru/catalog/shkolnaya-mebel/mebel-dlya-spetsialnyih-i-kompyuternyih-klassov/stol-kompyuternyiy-na-pryamougolnoy-trube.html"/>
  </hyperlinks>
  <pageMargins left="0.70866141732283472" right="0.70866141732283472" top="0.74803149606299213" bottom="0.74803149606299213" header="0.31496062992125984" footer="0.31496062992125984"/>
  <pageSetup paperSize="9" scale="98" fitToHeight="1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I28"/>
  <sheetViews>
    <sheetView workbookViewId="0">
      <selection activeCell="F6" sqref="F6"/>
    </sheetView>
  </sheetViews>
  <sheetFormatPr defaultRowHeight="15"/>
  <cols>
    <col min="1" max="1" width="4.7109375" customWidth="1"/>
    <col min="2" max="2" width="68.85546875" customWidth="1"/>
    <col min="3" max="3" width="5.7109375" hidden="1" customWidth="1"/>
    <col min="4" max="4" width="11.7109375" customWidth="1"/>
    <col min="5" max="5" width="8.7109375" customWidth="1"/>
    <col min="6" max="6" width="15" customWidth="1"/>
  </cols>
  <sheetData>
    <row r="1" spans="1:9" ht="15.75">
      <c r="D1" s="373" t="s">
        <v>314</v>
      </c>
      <c r="E1" s="373"/>
      <c r="F1" s="373"/>
      <c r="G1" s="373"/>
      <c r="H1" s="373"/>
    </row>
    <row r="2" spans="1:9" ht="68.25" customHeight="1">
      <c r="D2" s="374" t="s">
        <v>312</v>
      </c>
      <c r="E2" s="374"/>
      <c r="F2" s="374"/>
      <c r="G2" s="374"/>
      <c r="H2" s="374"/>
    </row>
    <row r="3" spans="1:9" ht="15.75" thickBot="1">
      <c r="A3" s="1"/>
      <c r="B3" s="2"/>
      <c r="C3" s="1"/>
      <c r="D3" s="1"/>
      <c r="E3" s="1"/>
    </row>
    <row r="4" spans="1:9" ht="16.5" customHeight="1" thickBot="1">
      <c r="A4" s="360" t="s">
        <v>8</v>
      </c>
      <c r="B4" s="362"/>
      <c r="C4" s="362"/>
      <c r="D4" s="362"/>
      <c r="E4" s="362"/>
      <c r="F4" s="362"/>
    </row>
    <row r="5" spans="1:9" ht="17.25" customHeight="1">
      <c r="A5" s="377" t="s">
        <v>2</v>
      </c>
      <c r="B5" s="367" t="s">
        <v>0</v>
      </c>
      <c r="C5" s="55"/>
      <c r="D5" s="371" t="s">
        <v>5</v>
      </c>
      <c r="E5" s="381" t="s">
        <v>1</v>
      </c>
      <c r="F5" s="230"/>
    </row>
    <row r="6" spans="1:9" ht="30" customHeight="1" thickBot="1">
      <c r="A6" s="378"/>
      <c r="B6" s="379"/>
      <c r="C6" s="56"/>
      <c r="D6" s="380"/>
      <c r="E6" s="382"/>
      <c r="F6" s="58" t="s">
        <v>421</v>
      </c>
    </row>
    <row r="7" spans="1:9" ht="17.25" customHeight="1">
      <c r="A7" s="7">
        <v>1</v>
      </c>
      <c r="B7" s="252" t="s">
        <v>315</v>
      </c>
      <c r="C7" s="233"/>
      <c r="D7" s="89">
        <v>21.33</v>
      </c>
      <c r="E7" s="237">
        <v>56.69</v>
      </c>
      <c r="F7" s="90">
        <f>D7*E7</f>
        <v>1209.1976999999999</v>
      </c>
    </row>
    <row r="8" spans="1:9" ht="15" customHeight="1">
      <c r="A8" s="7">
        <v>2</v>
      </c>
      <c r="B8" s="94" t="s">
        <v>316</v>
      </c>
      <c r="C8" s="234"/>
      <c r="D8" s="89">
        <v>246.93</v>
      </c>
      <c r="E8" s="237">
        <v>24.09</v>
      </c>
      <c r="F8" s="90">
        <f t="shared" ref="F8:F19" si="0">D8*E8</f>
        <v>5948.5437000000002</v>
      </c>
      <c r="I8" s="248"/>
    </row>
    <row r="9" spans="1:9">
      <c r="A9" s="7">
        <v>3</v>
      </c>
      <c r="B9" s="117" t="s">
        <v>317</v>
      </c>
      <c r="C9" s="235"/>
      <c r="D9" s="89">
        <v>59.49</v>
      </c>
      <c r="E9" s="237">
        <v>28.35</v>
      </c>
      <c r="F9" s="90">
        <f t="shared" si="0"/>
        <v>1686.5415</v>
      </c>
    </row>
    <row r="10" spans="1:9" ht="14.25" customHeight="1">
      <c r="A10" s="7">
        <v>4</v>
      </c>
      <c r="B10" s="375" t="s">
        <v>318</v>
      </c>
      <c r="C10" s="376"/>
      <c r="D10" s="89">
        <v>16.329999999999998</v>
      </c>
      <c r="E10" s="237">
        <v>92.13</v>
      </c>
      <c r="F10" s="90">
        <f t="shared" si="0"/>
        <v>1504.4828999999997</v>
      </c>
    </row>
    <row r="11" spans="1:9">
      <c r="A11" s="7">
        <v>5</v>
      </c>
      <c r="B11" s="57" t="s">
        <v>319</v>
      </c>
      <c r="C11" s="236"/>
      <c r="D11" s="89">
        <v>18.36</v>
      </c>
      <c r="E11" s="237">
        <v>4.96</v>
      </c>
      <c r="F11" s="90">
        <f t="shared" si="0"/>
        <v>91.065600000000003</v>
      </c>
    </row>
    <row r="12" spans="1:9" ht="15.75" customHeight="1">
      <c r="A12" s="7">
        <v>6</v>
      </c>
      <c r="B12" s="119" t="s">
        <v>320</v>
      </c>
      <c r="C12" s="236"/>
      <c r="D12" s="89">
        <v>270</v>
      </c>
      <c r="E12" s="237">
        <v>2.13</v>
      </c>
      <c r="F12" s="90">
        <f t="shared" si="0"/>
        <v>575.1</v>
      </c>
    </row>
    <row r="13" spans="1:9">
      <c r="A13" s="7">
        <v>7</v>
      </c>
      <c r="B13" s="57" t="s">
        <v>321</v>
      </c>
      <c r="C13" s="236"/>
      <c r="D13" s="89">
        <v>45</v>
      </c>
      <c r="E13" s="237">
        <v>0.14000000000000001</v>
      </c>
      <c r="F13" s="90">
        <f t="shared" si="0"/>
        <v>6.3000000000000007</v>
      </c>
    </row>
    <row r="14" spans="1:9" ht="14.25" customHeight="1">
      <c r="A14" s="7">
        <v>8</v>
      </c>
      <c r="B14" s="117" t="s">
        <v>322</v>
      </c>
      <c r="C14" s="236"/>
      <c r="D14" s="89">
        <v>6.3</v>
      </c>
      <c r="E14" s="237">
        <v>14.17</v>
      </c>
      <c r="F14" s="90">
        <f t="shared" si="0"/>
        <v>89.271000000000001</v>
      </c>
    </row>
    <row r="15" spans="1:9">
      <c r="A15" s="7">
        <v>9</v>
      </c>
      <c r="B15" s="117" t="s">
        <v>323</v>
      </c>
      <c r="C15" s="117"/>
      <c r="D15" s="89">
        <v>13.5</v>
      </c>
      <c r="E15" s="237">
        <v>2.83</v>
      </c>
      <c r="F15" s="90">
        <f t="shared" si="0"/>
        <v>38.204999999999998</v>
      </c>
    </row>
    <row r="16" spans="1:9" ht="15" customHeight="1">
      <c r="A16" s="253">
        <v>10</v>
      </c>
      <c r="B16" s="119" t="s">
        <v>324</v>
      </c>
      <c r="C16" s="236"/>
      <c r="D16" s="89">
        <v>15.3</v>
      </c>
      <c r="E16" s="237">
        <v>14.17</v>
      </c>
      <c r="F16" s="90">
        <f t="shared" si="0"/>
        <v>216.80100000000002</v>
      </c>
    </row>
    <row r="17" spans="1:7">
      <c r="A17" s="253">
        <v>11</v>
      </c>
      <c r="B17" s="117" t="s">
        <v>325</v>
      </c>
      <c r="C17" s="117"/>
      <c r="D17" s="89">
        <v>6.3</v>
      </c>
      <c r="E17" s="237">
        <v>14.17</v>
      </c>
      <c r="F17" s="90">
        <f t="shared" si="0"/>
        <v>89.271000000000001</v>
      </c>
    </row>
    <row r="18" spans="1:7">
      <c r="A18" s="253">
        <v>12</v>
      </c>
      <c r="B18" s="117" t="s">
        <v>326</v>
      </c>
      <c r="C18" s="117"/>
      <c r="D18" s="89">
        <v>6.3</v>
      </c>
      <c r="E18" s="237">
        <v>7.09</v>
      </c>
      <c r="F18" s="90">
        <f t="shared" si="0"/>
        <v>44.666999999999994</v>
      </c>
    </row>
    <row r="19" spans="1:7">
      <c r="A19" s="253">
        <v>13</v>
      </c>
      <c r="B19" s="117" t="s">
        <v>327</v>
      </c>
      <c r="C19" s="117"/>
      <c r="D19" s="89">
        <v>205</v>
      </c>
      <c r="E19" s="237">
        <v>21.26</v>
      </c>
      <c r="F19" s="90">
        <f t="shared" si="0"/>
        <v>4358.3</v>
      </c>
    </row>
    <row r="20" spans="1:7" ht="31.5" customHeight="1">
      <c r="A20" s="52"/>
      <c r="B20" s="250" t="s">
        <v>333</v>
      </c>
      <c r="C20" s="243"/>
      <c r="D20" s="244"/>
      <c r="E20" s="245"/>
      <c r="F20" s="242">
        <f>SUM(F7:F19)</f>
        <v>15857.7464</v>
      </c>
    </row>
    <row r="21" spans="1:7">
      <c r="A21" s="52"/>
      <c r="B21" s="241" t="s">
        <v>308</v>
      </c>
      <c r="C21" s="243"/>
      <c r="D21" s="244"/>
      <c r="E21" s="245"/>
      <c r="F21" s="242">
        <f>F20/143</f>
        <v>110.89333146853147</v>
      </c>
    </row>
    <row r="22" spans="1:7" ht="17.25" customHeight="1">
      <c r="A22" s="28"/>
      <c r="B22" s="332"/>
      <c r="C22" s="332"/>
      <c r="D22" s="332"/>
      <c r="E22" s="332"/>
      <c r="F22" s="332"/>
    </row>
    <row r="23" spans="1:7" ht="15" customHeight="1">
      <c r="A23" s="1"/>
      <c r="C23" s="1"/>
      <c r="D23" s="1"/>
      <c r="G23" s="3"/>
    </row>
    <row r="24" spans="1:7">
      <c r="A24" s="1"/>
      <c r="B24" s="3"/>
      <c r="C24" s="86"/>
      <c r="D24" s="28"/>
    </row>
    <row r="25" spans="1:7">
      <c r="A25" s="1"/>
      <c r="B25" s="20"/>
      <c r="C25" s="1"/>
      <c r="D25" s="28"/>
    </row>
    <row r="26" spans="1:7">
      <c r="A26" s="1"/>
      <c r="B26" s="3"/>
      <c r="C26" s="86"/>
      <c r="D26" s="29"/>
    </row>
    <row r="27" spans="1:7">
      <c r="A27" s="1"/>
      <c r="B27" s="20"/>
      <c r="C27" s="1"/>
      <c r="D27" s="249"/>
    </row>
    <row r="28" spans="1:7">
      <c r="A28" s="1"/>
      <c r="B28" s="3"/>
      <c r="C28" s="1"/>
      <c r="D28" s="1"/>
    </row>
  </sheetData>
  <mergeCells count="9">
    <mergeCell ref="D1:H1"/>
    <mergeCell ref="D2:H2"/>
    <mergeCell ref="B22:F22"/>
    <mergeCell ref="B10:C10"/>
    <mergeCell ref="A4:F4"/>
    <mergeCell ref="A5:A6"/>
    <mergeCell ref="B5:B6"/>
    <mergeCell ref="D5:D6"/>
    <mergeCell ref="E5:E6"/>
  </mergeCells>
  <phoneticPr fontId="6" type="noConversion"/>
  <pageMargins left="0.9055118110236221" right="0.70866141732283472" top="0.74803149606299213" bottom="0.74803149606299213" header="0.31496062992125984" footer="0.31496062992125984"/>
  <pageSetup paperSize="9" scale="66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78"/>
  <sheetViews>
    <sheetView topLeftCell="A67" workbookViewId="0">
      <selection activeCell="E72" sqref="E72"/>
    </sheetView>
  </sheetViews>
  <sheetFormatPr defaultRowHeight="15"/>
  <cols>
    <col min="1" max="1" width="4.42578125" customWidth="1"/>
    <col min="2" max="2" width="72" customWidth="1"/>
    <col min="4" max="4" width="11.28515625" customWidth="1"/>
    <col min="6" max="6" width="13.28515625" customWidth="1"/>
  </cols>
  <sheetData>
    <row r="1" spans="1:6" ht="54.75" customHeight="1">
      <c r="A1" s="1"/>
      <c r="B1" s="5" t="s">
        <v>9</v>
      </c>
      <c r="C1" s="383" t="s">
        <v>10</v>
      </c>
      <c r="D1" s="383"/>
      <c r="E1" s="1"/>
      <c r="F1" s="1"/>
    </row>
    <row r="2" spans="1:6" ht="15.75" customHeight="1">
      <c r="A2" s="1"/>
      <c r="B2" s="344" t="s">
        <v>124</v>
      </c>
      <c r="C2" s="345"/>
      <c r="D2" s="346"/>
      <c r="E2" s="1"/>
      <c r="F2" s="1"/>
    </row>
    <row r="3" spans="1:6" ht="15" customHeight="1">
      <c r="A3" s="1"/>
      <c r="B3" s="344" t="s">
        <v>125</v>
      </c>
      <c r="C3" s="345"/>
      <c r="D3" s="346"/>
      <c r="E3" s="1"/>
      <c r="F3" s="1"/>
    </row>
    <row r="4" spans="1:6" ht="15.75" thickBot="1">
      <c r="A4" s="1"/>
      <c r="B4" s="2"/>
      <c r="C4" s="1"/>
      <c r="D4" s="1"/>
      <c r="E4" s="1"/>
      <c r="F4" s="1"/>
    </row>
    <row r="5" spans="1:6" ht="39" thickBot="1">
      <c r="A5" s="12" t="s">
        <v>2</v>
      </c>
      <c r="B5" s="13" t="s">
        <v>0</v>
      </c>
      <c r="C5" s="13" t="s">
        <v>18</v>
      </c>
      <c r="D5" s="13" t="s">
        <v>5</v>
      </c>
      <c r="E5" s="13" t="s">
        <v>1</v>
      </c>
      <c r="F5" s="17" t="s">
        <v>7</v>
      </c>
    </row>
    <row r="6" spans="1:6" ht="16.5" thickBot="1">
      <c r="A6" s="387" t="s">
        <v>49</v>
      </c>
      <c r="B6" s="388"/>
      <c r="C6" s="388"/>
      <c r="D6" s="388"/>
      <c r="E6" s="388"/>
      <c r="F6" s="389"/>
    </row>
    <row r="7" spans="1:6">
      <c r="A7" s="10">
        <v>1</v>
      </c>
      <c r="B7" s="112" t="s">
        <v>183</v>
      </c>
      <c r="C7" s="124">
        <v>2017</v>
      </c>
      <c r="D7" s="125">
        <v>719</v>
      </c>
      <c r="E7" s="185">
        <v>15</v>
      </c>
      <c r="F7" s="126">
        <f>D7*E7</f>
        <v>10785</v>
      </c>
    </row>
    <row r="8" spans="1:6">
      <c r="A8" s="10">
        <v>2</v>
      </c>
      <c r="B8" s="112" t="s">
        <v>184</v>
      </c>
      <c r="C8" s="124">
        <v>2017</v>
      </c>
      <c r="D8" s="125">
        <v>499</v>
      </c>
      <c r="E8" s="185">
        <v>15</v>
      </c>
      <c r="F8" s="126">
        <f t="shared" ref="F8:F42" si="0">D8*E8</f>
        <v>7485</v>
      </c>
    </row>
    <row r="9" spans="1:6" ht="24">
      <c r="A9" s="10">
        <v>3</v>
      </c>
      <c r="B9" s="112" t="s">
        <v>185</v>
      </c>
      <c r="C9" s="127">
        <v>2016</v>
      </c>
      <c r="D9" s="111">
        <v>809</v>
      </c>
      <c r="E9" s="185">
        <v>15</v>
      </c>
      <c r="F9" s="126">
        <f t="shared" si="0"/>
        <v>12135</v>
      </c>
    </row>
    <row r="10" spans="1:6">
      <c r="A10" s="10">
        <v>4</v>
      </c>
      <c r="B10" s="112" t="s">
        <v>186</v>
      </c>
      <c r="C10" s="110">
        <v>2017</v>
      </c>
      <c r="D10" s="125">
        <v>789</v>
      </c>
      <c r="E10" s="185">
        <v>15</v>
      </c>
      <c r="F10" s="126">
        <f t="shared" si="0"/>
        <v>11835</v>
      </c>
    </row>
    <row r="11" spans="1:6" ht="24">
      <c r="A11" s="10">
        <v>5</v>
      </c>
      <c r="B11" s="112" t="s">
        <v>187</v>
      </c>
      <c r="C11" s="110">
        <v>2017</v>
      </c>
      <c r="D11" s="125">
        <v>439</v>
      </c>
      <c r="E11" s="185">
        <v>15</v>
      </c>
      <c r="F11" s="126">
        <f t="shared" si="0"/>
        <v>6585</v>
      </c>
    </row>
    <row r="12" spans="1:6" ht="24">
      <c r="A12" s="10">
        <v>6</v>
      </c>
      <c r="B12" s="112" t="s">
        <v>188</v>
      </c>
      <c r="C12" s="110">
        <v>2016</v>
      </c>
      <c r="D12" s="125">
        <v>339</v>
      </c>
      <c r="E12" s="185">
        <v>15</v>
      </c>
      <c r="F12" s="126">
        <f t="shared" si="0"/>
        <v>5085</v>
      </c>
    </row>
    <row r="13" spans="1:6">
      <c r="A13" s="10">
        <v>7</v>
      </c>
      <c r="B13" s="112" t="s">
        <v>189</v>
      </c>
      <c r="C13" s="110">
        <v>2017</v>
      </c>
      <c r="D13" s="125">
        <v>759</v>
      </c>
      <c r="E13" s="185">
        <v>15</v>
      </c>
      <c r="F13" s="126">
        <f t="shared" si="0"/>
        <v>11385</v>
      </c>
    </row>
    <row r="14" spans="1:6">
      <c r="A14" s="10">
        <v>8</v>
      </c>
      <c r="B14" s="112" t="s">
        <v>190</v>
      </c>
      <c r="C14" s="110">
        <v>2017</v>
      </c>
      <c r="D14" s="125">
        <v>339</v>
      </c>
      <c r="E14" s="185">
        <v>15</v>
      </c>
      <c r="F14" s="126">
        <f t="shared" si="0"/>
        <v>5085</v>
      </c>
    </row>
    <row r="15" spans="1:6">
      <c r="A15" s="10">
        <v>9</v>
      </c>
      <c r="B15" s="112" t="s">
        <v>190</v>
      </c>
      <c r="C15" s="110">
        <v>2017</v>
      </c>
      <c r="D15" s="125">
        <v>719</v>
      </c>
      <c r="E15" s="185">
        <v>15</v>
      </c>
      <c r="F15" s="126">
        <f t="shared" si="0"/>
        <v>10785</v>
      </c>
    </row>
    <row r="16" spans="1:6">
      <c r="A16" s="10">
        <v>10</v>
      </c>
      <c r="B16" s="112" t="s">
        <v>191</v>
      </c>
      <c r="C16" s="110">
        <v>2017</v>
      </c>
      <c r="D16" s="125">
        <v>779</v>
      </c>
      <c r="E16" s="185">
        <v>15</v>
      </c>
      <c r="F16" s="126">
        <f t="shared" si="0"/>
        <v>11685</v>
      </c>
    </row>
    <row r="17" spans="1:6" ht="24">
      <c r="A17" s="10">
        <v>11</v>
      </c>
      <c r="B17" s="112" t="s">
        <v>192</v>
      </c>
      <c r="C17" s="110">
        <v>2017</v>
      </c>
      <c r="D17" s="125">
        <v>509</v>
      </c>
      <c r="E17" s="185">
        <v>15</v>
      </c>
      <c r="F17" s="126">
        <f t="shared" si="0"/>
        <v>7635</v>
      </c>
    </row>
    <row r="18" spans="1:6" ht="24">
      <c r="A18" s="10">
        <v>12</v>
      </c>
      <c r="B18" s="112" t="s">
        <v>193</v>
      </c>
      <c r="C18" s="110">
        <v>2017</v>
      </c>
      <c r="D18" s="125">
        <v>679</v>
      </c>
      <c r="E18" s="185">
        <v>15</v>
      </c>
      <c r="F18" s="126">
        <f t="shared" si="0"/>
        <v>10185</v>
      </c>
    </row>
    <row r="19" spans="1:6" ht="24">
      <c r="A19" s="10">
        <v>13</v>
      </c>
      <c r="B19" s="112" t="s">
        <v>194</v>
      </c>
      <c r="C19" s="110">
        <v>2016</v>
      </c>
      <c r="D19" s="125">
        <v>779</v>
      </c>
      <c r="E19" s="185">
        <v>15</v>
      </c>
      <c r="F19" s="126">
        <f t="shared" si="0"/>
        <v>11685</v>
      </c>
    </row>
    <row r="20" spans="1:6">
      <c r="A20" s="10">
        <v>14</v>
      </c>
      <c r="B20" s="112" t="s">
        <v>195</v>
      </c>
      <c r="C20" s="110">
        <v>2016</v>
      </c>
      <c r="D20" s="125">
        <v>819</v>
      </c>
      <c r="E20" s="185">
        <v>15</v>
      </c>
      <c r="F20" s="126">
        <f t="shared" si="0"/>
        <v>12285</v>
      </c>
    </row>
    <row r="21" spans="1:6">
      <c r="A21" s="10">
        <v>15</v>
      </c>
      <c r="B21" s="112" t="s">
        <v>195</v>
      </c>
      <c r="C21" s="110">
        <v>2017</v>
      </c>
      <c r="D21" s="125">
        <v>379</v>
      </c>
      <c r="E21" s="185">
        <v>15</v>
      </c>
      <c r="F21" s="126">
        <f t="shared" si="0"/>
        <v>5685</v>
      </c>
    </row>
    <row r="22" spans="1:6" ht="24">
      <c r="A22" s="10">
        <v>16</v>
      </c>
      <c r="B22" s="112" t="s">
        <v>196</v>
      </c>
      <c r="C22" s="110">
        <v>2017</v>
      </c>
      <c r="D22" s="125">
        <v>279</v>
      </c>
      <c r="E22" s="185">
        <v>15</v>
      </c>
      <c r="F22" s="126">
        <f t="shared" si="0"/>
        <v>4185</v>
      </c>
    </row>
    <row r="23" spans="1:6" ht="24">
      <c r="A23" s="10">
        <v>17</v>
      </c>
      <c r="B23" s="112" t="s">
        <v>197</v>
      </c>
      <c r="C23" s="110">
        <v>2017</v>
      </c>
      <c r="D23" s="125">
        <v>1039</v>
      </c>
      <c r="E23" s="185">
        <v>15</v>
      </c>
      <c r="F23" s="126">
        <f t="shared" si="0"/>
        <v>15585</v>
      </c>
    </row>
    <row r="24" spans="1:6" ht="24">
      <c r="A24" s="10">
        <v>18</v>
      </c>
      <c r="B24" s="112" t="s">
        <v>198</v>
      </c>
      <c r="C24" s="110">
        <v>2016</v>
      </c>
      <c r="D24" s="125">
        <v>789</v>
      </c>
      <c r="E24" s="185">
        <v>15</v>
      </c>
      <c r="F24" s="126">
        <f t="shared" si="0"/>
        <v>11835</v>
      </c>
    </row>
    <row r="25" spans="1:6" ht="24">
      <c r="A25" s="10">
        <v>19</v>
      </c>
      <c r="B25" s="112" t="s">
        <v>199</v>
      </c>
      <c r="C25" s="110">
        <v>2017</v>
      </c>
      <c r="D25" s="125">
        <v>759</v>
      </c>
      <c r="E25" s="185">
        <v>15</v>
      </c>
      <c r="F25" s="126">
        <f t="shared" si="0"/>
        <v>11385</v>
      </c>
    </row>
    <row r="26" spans="1:6" ht="24">
      <c r="A26" s="10">
        <v>20</v>
      </c>
      <c r="B26" s="112" t="s">
        <v>200</v>
      </c>
      <c r="C26" s="110">
        <v>2017</v>
      </c>
      <c r="D26" s="125">
        <v>669</v>
      </c>
      <c r="E26" s="185">
        <v>15</v>
      </c>
      <c r="F26" s="126">
        <f t="shared" si="0"/>
        <v>10035</v>
      </c>
    </row>
    <row r="27" spans="1:6">
      <c r="A27" s="10">
        <v>21</v>
      </c>
      <c r="B27" s="112" t="s">
        <v>201</v>
      </c>
      <c r="C27" s="110">
        <v>2016</v>
      </c>
      <c r="D27" s="125">
        <v>619</v>
      </c>
      <c r="E27" s="185">
        <v>15</v>
      </c>
      <c r="F27" s="126">
        <f t="shared" si="0"/>
        <v>9285</v>
      </c>
    </row>
    <row r="28" spans="1:6">
      <c r="A28" s="10">
        <v>22</v>
      </c>
      <c r="B28" s="112" t="s">
        <v>202</v>
      </c>
      <c r="C28" s="110">
        <v>2016</v>
      </c>
      <c r="D28" s="125">
        <v>1029</v>
      </c>
      <c r="E28" s="185">
        <v>15</v>
      </c>
      <c r="F28" s="126">
        <f t="shared" si="0"/>
        <v>15435</v>
      </c>
    </row>
    <row r="29" spans="1:6">
      <c r="A29" s="10">
        <v>23</v>
      </c>
      <c r="B29" s="112" t="s">
        <v>203</v>
      </c>
      <c r="C29" s="110">
        <v>2017</v>
      </c>
      <c r="D29" s="125">
        <v>599</v>
      </c>
      <c r="E29" s="185">
        <v>15</v>
      </c>
      <c r="F29" s="126">
        <f t="shared" si="0"/>
        <v>8985</v>
      </c>
    </row>
    <row r="30" spans="1:6" ht="24">
      <c r="A30" s="10">
        <v>24</v>
      </c>
      <c r="B30" s="112" t="s">
        <v>204</v>
      </c>
      <c r="C30" s="112">
        <v>2016</v>
      </c>
      <c r="D30" s="125">
        <v>949</v>
      </c>
      <c r="E30" s="185">
        <v>15</v>
      </c>
      <c r="F30" s="126">
        <f t="shared" si="0"/>
        <v>14235</v>
      </c>
    </row>
    <row r="31" spans="1:6" ht="24">
      <c r="A31" s="10">
        <v>25</v>
      </c>
      <c r="B31" s="112" t="s">
        <v>205</v>
      </c>
      <c r="C31" s="112">
        <v>2016</v>
      </c>
      <c r="D31" s="125">
        <v>889</v>
      </c>
      <c r="E31" s="185">
        <v>15</v>
      </c>
      <c r="F31" s="126">
        <f t="shared" si="0"/>
        <v>13335</v>
      </c>
    </row>
    <row r="32" spans="1:6" ht="24">
      <c r="A32" s="10">
        <v>26</v>
      </c>
      <c r="B32" s="112" t="s">
        <v>206</v>
      </c>
      <c r="C32" s="112">
        <v>2017</v>
      </c>
      <c r="D32" s="125">
        <v>1099</v>
      </c>
      <c r="E32" s="185">
        <v>15</v>
      </c>
      <c r="F32" s="126">
        <f t="shared" si="0"/>
        <v>16485</v>
      </c>
    </row>
    <row r="33" spans="1:6">
      <c r="A33" s="10">
        <v>27</v>
      </c>
      <c r="B33" s="112" t="s">
        <v>207</v>
      </c>
      <c r="C33" s="112">
        <v>2017</v>
      </c>
      <c r="D33" s="125">
        <v>459</v>
      </c>
      <c r="E33" s="185">
        <v>15</v>
      </c>
      <c r="F33" s="126">
        <f t="shared" si="0"/>
        <v>6885</v>
      </c>
    </row>
    <row r="34" spans="1:6" ht="24">
      <c r="A34" s="10">
        <v>28</v>
      </c>
      <c r="B34" s="112" t="s">
        <v>208</v>
      </c>
      <c r="C34" s="112">
        <v>2017</v>
      </c>
      <c r="D34" s="125">
        <v>379</v>
      </c>
      <c r="E34" s="185">
        <v>15</v>
      </c>
      <c r="F34" s="126">
        <f t="shared" si="0"/>
        <v>5685</v>
      </c>
    </row>
    <row r="35" spans="1:6">
      <c r="A35" s="10">
        <v>29</v>
      </c>
      <c r="B35" s="112" t="s">
        <v>209</v>
      </c>
      <c r="C35" s="112">
        <v>2017</v>
      </c>
      <c r="D35" s="125">
        <v>969</v>
      </c>
      <c r="E35" s="185">
        <v>15</v>
      </c>
      <c r="F35" s="126">
        <f t="shared" si="0"/>
        <v>14535</v>
      </c>
    </row>
    <row r="36" spans="1:6">
      <c r="A36" s="10">
        <v>30</v>
      </c>
      <c r="B36" s="112" t="s">
        <v>210</v>
      </c>
      <c r="C36" s="112">
        <v>2017</v>
      </c>
      <c r="D36" s="125">
        <v>899</v>
      </c>
      <c r="E36" s="185">
        <v>15</v>
      </c>
      <c r="F36" s="126">
        <f t="shared" si="0"/>
        <v>13485</v>
      </c>
    </row>
    <row r="37" spans="1:6">
      <c r="A37" s="10">
        <v>31</v>
      </c>
      <c r="B37" s="112" t="s">
        <v>211</v>
      </c>
      <c r="C37" s="112">
        <v>2017</v>
      </c>
      <c r="D37" s="125">
        <v>1159</v>
      </c>
      <c r="E37" s="185">
        <v>15</v>
      </c>
      <c r="F37" s="126">
        <f t="shared" si="0"/>
        <v>17385</v>
      </c>
    </row>
    <row r="38" spans="1:6">
      <c r="A38" s="10">
        <v>32</v>
      </c>
      <c r="B38" s="112" t="s">
        <v>212</v>
      </c>
      <c r="C38" s="112">
        <v>2016</v>
      </c>
      <c r="D38" s="125">
        <v>559</v>
      </c>
      <c r="E38" s="185">
        <v>15</v>
      </c>
      <c r="F38" s="126">
        <f t="shared" si="0"/>
        <v>8385</v>
      </c>
    </row>
    <row r="39" spans="1:6">
      <c r="A39" s="10">
        <v>33</v>
      </c>
      <c r="B39" s="112" t="s">
        <v>213</v>
      </c>
      <c r="C39" s="112">
        <v>2016</v>
      </c>
      <c r="D39" s="125">
        <v>599</v>
      </c>
      <c r="E39" s="185">
        <v>15</v>
      </c>
      <c r="F39" s="126">
        <f t="shared" si="0"/>
        <v>8985</v>
      </c>
    </row>
    <row r="40" spans="1:6">
      <c r="A40" s="10">
        <v>34</v>
      </c>
      <c r="B40" s="112" t="s">
        <v>214</v>
      </c>
      <c r="C40" s="112">
        <v>2016</v>
      </c>
      <c r="D40" s="125">
        <v>899</v>
      </c>
      <c r="E40" s="185">
        <v>15</v>
      </c>
      <c r="F40" s="126">
        <f t="shared" si="0"/>
        <v>13485</v>
      </c>
    </row>
    <row r="41" spans="1:6" ht="24">
      <c r="A41" s="10">
        <v>35</v>
      </c>
      <c r="B41" s="112" t="s">
        <v>215</v>
      </c>
      <c r="C41" s="112">
        <v>2016</v>
      </c>
      <c r="D41" s="125">
        <v>789</v>
      </c>
      <c r="E41" s="185">
        <v>15</v>
      </c>
      <c r="F41" s="126">
        <f t="shared" si="0"/>
        <v>11835</v>
      </c>
    </row>
    <row r="42" spans="1:6">
      <c r="A42" s="10">
        <v>36</v>
      </c>
      <c r="B42" s="222" t="s">
        <v>216</v>
      </c>
      <c r="C42" s="112">
        <v>2017</v>
      </c>
      <c r="D42" s="125">
        <v>639</v>
      </c>
      <c r="E42" s="110">
        <v>15</v>
      </c>
      <c r="F42" s="111">
        <f t="shared" si="0"/>
        <v>9585</v>
      </c>
    </row>
    <row r="43" spans="1:6" ht="15.75" customHeight="1">
      <c r="A43" s="221">
        <v>37</v>
      </c>
      <c r="B43" s="223" t="s">
        <v>243</v>
      </c>
      <c r="C43" s="6"/>
      <c r="D43" s="122">
        <f>400*1.3</f>
        <v>520</v>
      </c>
      <c r="E43" s="7"/>
      <c r="F43" s="69"/>
    </row>
    <row r="44" spans="1:6">
      <c r="A44" s="221">
        <v>38</v>
      </c>
      <c r="B44" s="122" t="s">
        <v>244</v>
      </c>
      <c r="C44" s="122">
        <v>2015</v>
      </c>
      <c r="D44" s="122">
        <v>520</v>
      </c>
      <c r="E44" s="7"/>
      <c r="F44" s="69"/>
    </row>
    <row r="45" spans="1:6">
      <c r="A45" s="221">
        <v>39</v>
      </c>
      <c r="B45" s="122" t="s">
        <v>245</v>
      </c>
      <c r="C45" s="122">
        <v>2013</v>
      </c>
      <c r="D45" s="122">
        <v>520</v>
      </c>
      <c r="E45" s="7"/>
      <c r="F45" s="69"/>
    </row>
    <row r="46" spans="1:6" ht="15.75" customHeight="1">
      <c r="A46" s="221">
        <v>40</v>
      </c>
      <c r="B46" s="224" t="s">
        <v>246</v>
      </c>
      <c r="C46" s="122">
        <v>2010</v>
      </c>
      <c r="D46" s="121">
        <v>620</v>
      </c>
      <c r="E46" s="7"/>
      <c r="F46" s="69"/>
    </row>
    <row r="47" spans="1:6" ht="16.5" customHeight="1">
      <c r="A47" s="10">
        <v>41</v>
      </c>
      <c r="B47" s="176" t="s">
        <v>251</v>
      </c>
      <c r="C47" s="54"/>
      <c r="D47" s="225">
        <v>32000</v>
      </c>
      <c r="E47" s="19">
        <v>1</v>
      </c>
      <c r="F47" s="69">
        <v>32000</v>
      </c>
    </row>
    <row r="48" spans="1:6" ht="16.5" customHeight="1">
      <c r="A48" s="10">
        <v>42</v>
      </c>
      <c r="B48" s="176" t="s">
        <v>251</v>
      </c>
      <c r="C48" s="226"/>
      <c r="D48" s="93">
        <v>32000</v>
      </c>
      <c r="E48" s="19">
        <v>1</v>
      </c>
      <c r="F48" s="70">
        <f t="shared" ref="F48:F53" si="1">D48*E48</f>
        <v>32000</v>
      </c>
    </row>
    <row r="49" spans="1:11" ht="16.5" customHeight="1">
      <c r="A49" s="10">
        <v>43</v>
      </c>
      <c r="B49" s="150" t="s">
        <v>252</v>
      </c>
      <c r="C49" s="151"/>
      <c r="D49" s="118">
        <v>32000</v>
      </c>
      <c r="E49" s="80">
        <v>1</v>
      </c>
      <c r="F49" s="70">
        <f t="shared" si="1"/>
        <v>32000</v>
      </c>
    </row>
    <row r="50" spans="1:11" ht="16.5" customHeight="1">
      <c r="A50" s="10">
        <v>44</v>
      </c>
      <c r="B50" s="152" t="s">
        <v>253</v>
      </c>
      <c r="C50" s="151"/>
      <c r="D50" s="69">
        <v>26400</v>
      </c>
      <c r="E50" s="80">
        <v>1</v>
      </c>
      <c r="F50" s="70">
        <f t="shared" si="1"/>
        <v>26400</v>
      </c>
    </row>
    <row r="51" spans="1:11" ht="16.5" customHeight="1">
      <c r="A51" s="10">
        <v>45</v>
      </c>
      <c r="B51" s="152" t="s">
        <v>254</v>
      </c>
      <c r="C51" s="151"/>
      <c r="D51" s="69">
        <v>35200</v>
      </c>
      <c r="E51" s="80">
        <v>1</v>
      </c>
      <c r="F51" s="70">
        <f t="shared" si="1"/>
        <v>35200</v>
      </c>
    </row>
    <row r="52" spans="1:11" ht="16.5" customHeight="1">
      <c r="A52" s="10">
        <v>46</v>
      </c>
      <c r="B52" s="152" t="s">
        <v>255</v>
      </c>
      <c r="C52" s="151"/>
      <c r="D52" s="69">
        <v>35200</v>
      </c>
      <c r="E52" s="80">
        <v>1</v>
      </c>
      <c r="F52" s="70">
        <f t="shared" si="1"/>
        <v>35200</v>
      </c>
    </row>
    <row r="53" spans="1:11" ht="16.5" customHeight="1">
      <c r="A53" s="10">
        <v>47</v>
      </c>
      <c r="B53" s="152" t="s">
        <v>256</v>
      </c>
      <c r="C53" s="151"/>
      <c r="D53" s="69">
        <v>35200</v>
      </c>
      <c r="E53" s="80">
        <v>1</v>
      </c>
      <c r="F53" s="70">
        <f t="shared" si="1"/>
        <v>35200</v>
      </c>
    </row>
    <row r="54" spans="1:11" ht="15.75" thickBot="1">
      <c r="A54" s="10"/>
      <c r="B54" s="187" t="s">
        <v>20</v>
      </c>
      <c r="C54" s="128"/>
      <c r="D54" s="180">
        <f>SUM(D7:D53)</f>
        <v>255604</v>
      </c>
      <c r="E54" s="181"/>
      <c r="F54" s="182">
        <f>SUM(F7:F53)</f>
        <v>609360</v>
      </c>
    </row>
    <row r="55" spans="1:11" ht="16.5" thickBot="1">
      <c r="A55" s="384" t="s">
        <v>50</v>
      </c>
      <c r="B55" s="385"/>
      <c r="C55" s="385"/>
      <c r="D55" s="385"/>
      <c r="E55" s="385"/>
      <c r="F55" s="386"/>
    </row>
    <row r="56" spans="1:11">
      <c r="A56" s="10">
        <v>1</v>
      </c>
      <c r="B56" s="15"/>
      <c r="C56" s="16"/>
      <c r="D56" s="16"/>
      <c r="E56" s="16"/>
      <c r="F56" s="11"/>
      <c r="K56" s="50"/>
    </row>
    <row r="57" spans="1:11">
      <c r="A57" s="7">
        <v>2</v>
      </c>
      <c r="B57" s="9"/>
      <c r="C57" s="88"/>
      <c r="D57" s="14"/>
      <c r="E57" s="14"/>
      <c r="F57" s="6"/>
    </row>
    <row r="58" spans="1:11">
      <c r="A58" s="7">
        <v>3</v>
      </c>
      <c r="B58" s="8"/>
      <c r="C58" s="87"/>
      <c r="D58" s="14"/>
      <c r="E58" s="14"/>
      <c r="F58" s="6"/>
    </row>
    <row r="59" spans="1:11" ht="15.75" thickBot="1">
      <c r="A59" s="7">
        <v>4</v>
      </c>
      <c r="B59" s="9"/>
      <c r="C59" s="14"/>
      <c r="D59" s="14"/>
      <c r="E59" s="14"/>
      <c r="F59" s="6"/>
    </row>
    <row r="60" spans="1:11" ht="16.5" thickBot="1">
      <c r="A60" s="384" t="s">
        <v>51</v>
      </c>
      <c r="B60" s="385"/>
      <c r="C60" s="385"/>
      <c r="D60" s="385"/>
      <c r="E60" s="385"/>
      <c r="F60" s="386"/>
    </row>
    <row r="61" spans="1:11">
      <c r="A61" s="10">
        <v>1</v>
      </c>
      <c r="B61" s="178" t="s">
        <v>241</v>
      </c>
      <c r="C61" s="16">
        <v>2016</v>
      </c>
      <c r="D61" s="177">
        <v>1500</v>
      </c>
      <c r="E61" s="16" t="s">
        <v>242</v>
      </c>
      <c r="F61" s="177">
        <v>1500</v>
      </c>
    </row>
    <row r="62" spans="1:11">
      <c r="A62" s="7">
        <v>2</v>
      </c>
      <c r="B62" s="153" t="s">
        <v>257</v>
      </c>
      <c r="C62" s="179"/>
      <c r="D62" s="69">
        <v>1248</v>
      </c>
      <c r="E62" s="80">
        <v>1</v>
      </c>
      <c r="F62" s="69">
        <f t="shared" ref="F62:F67" si="2">D62*E62</f>
        <v>1248</v>
      </c>
    </row>
    <row r="63" spans="1:11" ht="25.5">
      <c r="A63" s="7">
        <v>3</v>
      </c>
      <c r="B63" s="153" t="s">
        <v>258</v>
      </c>
      <c r="C63" s="179"/>
      <c r="D63" s="69">
        <v>1061</v>
      </c>
      <c r="E63" s="80">
        <v>1</v>
      </c>
      <c r="F63" s="69">
        <f t="shared" si="2"/>
        <v>1061</v>
      </c>
    </row>
    <row r="64" spans="1:11" ht="25.5">
      <c r="A64" s="7">
        <v>4</v>
      </c>
      <c r="B64" s="153" t="s">
        <v>259</v>
      </c>
      <c r="C64" s="179"/>
      <c r="D64" s="69">
        <v>23400</v>
      </c>
      <c r="E64" s="80">
        <v>1</v>
      </c>
      <c r="F64" s="69">
        <f t="shared" si="2"/>
        <v>23400</v>
      </c>
    </row>
    <row r="65" spans="1:8">
      <c r="A65" s="7">
        <v>5</v>
      </c>
      <c r="B65" s="153" t="s">
        <v>260</v>
      </c>
      <c r="C65" s="179"/>
      <c r="D65" s="69">
        <v>19570</v>
      </c>
      <c r="E65" s="80">
        <v>1</v>
      </c>
      <c r="F65" s="69">
        <f t="shared" si="2"/>
        <v>19570</v>
      </c>
    </row>
    <row r="66" spans="1:8">
      <c r="A66" s="7">
        <v>6</v>
      </c>
      <c r="B66" s="153" t="s">
        <v>261</v>
      </c>
      <c r="C66" s="179"/>
      <c r="D66" s="69">
        <v>12900</v>
      </c>
      <c r="E66" s="80">
        <v>1</v>
      </c>
      <c r="F66" s="69">
        <f t="shared" si="2"/>
        <v>12900</v>
      </c>
    </row>
    <row r="67" spans="1:8" ht="25.5">
      <c r="A67" s="7">
        <v>7</v>
      </c>
      <c r="B67" s="153" t="s">
        <v>262</v>
      </c>
      <c r="C67" s="151"/>
      <c r="D67" s="66">
        <v>10600</v>
      </c>
      <c r="E67" s="80">
        <v>1</v>
      </c>
      <c r="F67" s="69">
        <f t="shared" si="2"/>
        <v>10600</v>
      </c>
    </row>
    <row r="68" spans="1:8">
      <c r="A68" s="7">
        <v>8</v>
      </c>
      <c r="B68" s="153" t="s">
        <v>276</v>
      </c>
      <c r="C68" s="14"/>
      <c r="D68" s="67">
        <v>13650</v>
      </c>
      <c r="E68" s="59">
        <v>1</v>
      </c>
      <c r="F68" s="67">
        <v>13650</v>
      </c>
      <c r="H68" s="194"/>
    </row>
    <row r="69" spans="1:8" ht="25.5">
      <c r="A69" s="7">
        <v>9</v>
      </c>
      <c r="B69" s="153" t="s">
        <v>279</v>
      </c>
      <c r="C69" s="57"/>
      <c r="D69" s="104">
        <v>19340</v>
      </c>
      <c r="E69" s="186">
        <v>1</v>
      </c>
      <c r="F69" s="104">
        <v>19340</v>
      </c>
    </row>
    <row r="70" spans="1:8">
      <c r="A70" s="7"/>
      <c r="B70" s="188" t="s">
        <v>20</v>
      </c>
      <c r="C70" s="14"/>
      <c r="D70" s="189">
        <f>SUM(D61:D69)</f>
        <v>103269</v>
      </c>
      <c r="E70" s="190"/>
      <c r="F70" s="191">
        <f>SUM(F61:F69)</f>
        <v>103269</v>
      </c>
    </row>
    <row r="71" spans="1:8">
      <c r="B71" s="29"/>
      <c r="E71" t="s">
        <v>305</v>
      </c>
      <c r="F71" s="163">
        <f>F70+F54</f>
        <v>712629</v>
      </c>
    </row>
    <row r="73" spans="1:8">
      <c r="A73" s="1"/>
      <c r="C73" s="1"/>
      <c r="D73" s="1"/>
    </row>
    <row r="74" spans="1:8">
      <c r="A74" s="1"/>
      <c r="B74" s="3" t="s">
        <v>42</v>
      </c>
      <c r="C74" s="86"/>
      <c r="D74" s="1"/>
    </row>
    <row r="75" spans="1:8">
      <c r="A75" s="1"/>
      <c r="B75" s="20" t="s">
        <v>27</v>
      </c>
      <c r="C75" s="1" t="s">
        <v>26</v>
      </c>
      <c r="D75" s="1"/>
    </row>
    <row r="76" spans="1:8">
      <c r="A76" s="1"/>
      <c r="B76" s="3" t="s">
        <v>43</v>
      </c>
      <c r="C76" s="86"/>
      <c r="E76" s="1" t="s">
        <v>24</v>
      </c>
    </row>
    <row r="77" spans="1:8">
      <c r="A77" s="1"/>
      <c r="B77" s="20" t="s">
        <v>27</v>
      </c>
      <c r="C77" s="1" t="s">
        <v>26</v>
      </c>
      <c r="E77" s="1" t="s">
        <v>25</v>
      </c>
    </row>
    <row r="78" spans="1:8">
      <c r="A78" s="1"/>
      <c r="B78" s="3" t="s">
        <v>28</v>
      </c>
      <c r="C78" s="1"/>
      <c r="D78" s="1"/>
    </row>
  </sheetData>
  <mergeCells count="6">
    <mergeCell ref="C1:D1"/>
    <mergeCell ref="B2:D2"/>
    <mergeCell ref="B3:D3"/>
    <mergeCell ref="A60:F60"/>
    <mergeCell ref="A6:F6"/>
    <mergeCell ref="A55:F55"/>
  </mergeCells>
  <phoneticPr fontId="6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T22"/>
  <sheetViews>
    <sheetView topLeftCell="C10" workbookViewId="0">
      <selection activeCell="E15" sqref="E15"/>
    </sheetView>
  </sheetViews>
  <sheetFormatPr defaultRowHeight="15"/>
  <cols>
    <col min="1" max="1" width="4.85546875" customWidth="1"/>
    <col min="2" max="2" width="34.7109375" customWidth="1"/>
    <col min="3" max="3" width="15.85546875" customWidth="1"/>
    <col min="4" max="4" width="10.28515625" customWidth="1"/>
    <col min="5" max="5" width="18.5703125" customWidth="1"/>
    <col min="6" max="6" width="10.140625" customWidth="1"/>
    <col min="7" max="7" width="11.28515625" customWidth="1"/>
    <col min="8" max="9" width="8.140625" customWidth="1"/>
    <col min="10" max="10" width="8.42578125" customWidth="1"/>
    <col min="11" max="11" width="27.85546875" customWidth="1"/>
  </cols>
  <sheetData>
    <row r="1" spans="1:20" ht="60.75" customHeight="1">
      <c r="A1" s="1"/>
      <c r="B1" s="347" t="s">
        <v>17</v>
      </c>
      <c r="C1" s="348"/>
      <c r="D1" s="348"/>
      <c r="E1" s="348"/>
      <c r="F1" s="397"/>
      <c r="G1" s="395" t="s">
        <v>16</v>
      </c>
      <c r="H1" s="396"/>
      <c r="I1" s="1"/>
      <c r="J1" s="1"/>
      <c r="P1" s="29"/>
      <c r="Q1" s="29"/>
      <c r="R1" s="29"/>
      <c r="S1" s="29"/>
      <c r="T1" s="29"/>
    </row>
    <row r="2" spans="1:20" ht="15.75" thickBot="1">
      <c r="A2" s="1"/>
      <c r="B2" s="2"/>
      <c r="C2" s="2"/>
      <c r="D2" s="2"/>
      <c r="E2" s="2"/>
      <c r="F2" s="2"/>
      <c r="G2" s="1"/>
      <c r="H2" s="1"/>
      <c r="I2" s="1"/>
      <c r="J2" s="1"/>
      <c r="M2" s="29"/>
      <c r="P2" s="29"/>
      <c r="Q2" s="29"/>
      <c r="R2" s="29"/>
      <c r="S2" s="29"/>
      <c r="T2" s="29"/>
    </row>
    <row r="3" spans="1:20" ht="38.25" customHeight="1">
      <c r="A3" s="390" t="s">
        <v>2</v>
      </c>
      <c r="B3" s="392" t="s">
        <v>11</v>
      </c>
      <c r="C3" s="392" t="s">
        <v>12</v>
      </c>
      <c r="D3" s="392" t="s">
        <v>14</v>
      </c>
      <c r="E3" s="392" t="s">
        <v>23</v>
      </c>
      <c r="F3" s="392" t="s">
        <v>13</v>
      </c>
      <c r="G3" s="392" t="s">
        <v>7</v>
      </c>
      <c r="H3" s="392" t="s">
        <v>29</v>
      </c>
      <c r="I3" s="392"/>
      <c r="J3" s="398"/>
      <c r="K3" s="54"/>
      <c r="M3" s="45"/>
      <c r="P3" s="29"/>
      <c r="Q3" s="29"/>
      <c r="R3" s="29"/>
      <c r="S3" s="29"/>
      <c r="T3" s="29"/>
    </row>
    <row r="4" spans="1:20" ht="25.5" customHeight="1" thickBot="1">
      <c r="A4" s="391"/>
      <c r="B4" s="393"/>
      <c r="C4" s="393"/>
      <c r="D4" s="393"/>
      <c r="E4" s="393"/>
      <c r="F4" s="393"/>
      <c r="G4" s="393"/>
      <c r="H4" s="35" t="s">
        <v>39</v>
      </c>
      <c r="I4" s="35" t="s">
        <v>40</v>
      </c>
      <c r="J4" s="209" t="s">
        <v>41</v>
      </c>
      <c r="K4" s="54"/>
      <c r="M4" s="45"/>
      <c r="P4" s="29"/>
      <c r="Q4" s="29"/>
      <c r="R4" s="29"/>
      <c r="S4" s="29"/>
      <c r="T4" s="29"/>
    </row>
    <row r="5" spans="1:20" ht="51.75" customHeight="1">
      <c r="A5" s="31">
        <v>1</v>
      </c>
      <c r="B5" s="183" t="s">
        <v>280</v>
      </c>
      <c r="C5" s="184" t="s">
        <v>281</v>
      </c>
      <c r="D5" s="184">
        <v>6</v>
      </c>
      <c r="E5" s="183" t="s">
        <v>282</v>
      </c>
      <c r="F5" s="43"/>
      <c r="G5" s="44"/>
      <c r="H5" s="39"/>
      <c r="I5" s="40"/>
      <c r="J5" s="210"/>
      <c r="K5" s="54"/>
      <c r="M5" s="29"/>
      <c r="P5" s="29"/>
      <c r="Q5" s="29"/>
      <c r="R5" s="29"/>
      <c r="S5" s="29"/>
      <c r="T5" s="29"/>
    </row>
    <row r="6" spans="1:20" ht="32.25" customHeight="1">
      <c r="A6" s="31">
        <v>2</v>
      </c>
      <c r="B6" s="183" t="s">
        <v>285</v>
      </c>
      <c r="C6" s="195" t="s">
        <v>283</v>
      </c>
      <c r="D6" s="32">
        <v>2</v>
      </c>
      <c r="E6" s="195" t="s">
        <v>286</v>
      </c>
      <c r="F6" s="213">
        <v>4200</v>
      </c>
      <c r="G6" s="216">
        <v>8400</v>
      </c>
      <c r="H6" s="196"/>
      <c r="I6" s="197">
        <v>2</v>
      </c>
      <c r="J6" s="211"/>
      <c r="K6" s="54" t="s">
        <v>287</v>
      </c>
      <c r="P6" s="29"/>
      <c r="Q6" s="29"/>
      <c r="R6" s="29"/>
      <c r="S6" s="29"/>
      <c r="T6" s="29"/>
    </row>
    <row r="7" spans="1:20" ht="60">
      <c r="A7" s="31">
        <v>3</v>
      </c>
      <c r="B7" s="198" t="s">
        <v>288</v>
      </c>
      <c r="C7" s="198" t="s">
        <v>281</v>
      </c>
      <c r="D7" s="199">
        <v>2</v>
      </c>
      <c r="E7" s="195" t="s">
        <v>289</v>
      </c>
      <c r="F7" s="214">
        <v>5000</v>
      </c>
      <c r="G7" s="216">
        <v>10000</v>
      </c>
      <c r="H7" s="196"/>
      <c r="I7" s="197">
        <v>2</v>
      </c>
      <c r="J7" s="211"/>
      <c r="K7" s="54" t="s">
        <v>290</v>
      </c>
    </row>
    <row r="8" spans="1:20" ht="48">
      <c r="A8" s="31">
        <v>4</v>
      </c>
      <c r="B8" s="198" t="s">
        <v>288</v>
      </c>
      <c r="C8" s="195" t="s">
        <v>291</v>
      </c>
      <c r="D8" s="199">
        <v>1</v>
      </c>
      <c r="E8" s="195" t="s">
        <v>292</v>
      </c>
      <c r="F8" s="214">
        <v>20000</v>
      </c>
      <c r="G8" s="216">
        <v>20000</v>
      </c>
      <c r="H8" s="196">
        <v>1</v>
      </c>
      <c r="I8" s="197"/>
      <c r="J8" s="211"/>
      <c r="K8" s="54" t="s">
        <v>293</v>
      </c>
    </row>
    <row r="9" spans="1:20" ht="84">
      <c r="A9" s="31">
        <v>5</v>
      </c>
      <c r="B9" s="201" t="s">
        <v>294</v>
      </c>
      <c r="C9" s="198" t="s">
        <v>295</v>
      </c>
      <c r="D9" s="199">
        <v>1</v>
      </c>
      <c r="E9" s="195" t="s">
        <v>296</v>
      </c>
      <c r="F9" s="214">
        <v>16000</v>
      </c>
      <c r="G9" s="216">
        <v>16000</v>
      </c>
      <c r="H9" s="196">
        <v>1</v>
      </c>
      <c r="I9" s="197"/>
      <c r="J9" s="211"/>
      <c r="K9" s="54" t="s">
        <v>297</v>
      </c>
    </row>
    <row r="10" spans="1:20" ht="120">
      <c r="A10" s="31">
        <v>6</v>
      </c>
      <c r="B10" s="202" t="s">
        <v>294</v>
      </c>
      <c r="C10" s="203" t="s">
        <v>295</v>
      </c>
      <c r="D10" s="204">
        <v>2</v>
      </c>
      <c r="E10" s="205" t="s">
        <v>298</v>
      </c>
      <c r="F10" s="215">
        <v>16000</v>
      </c>
      <c r="G10" s="217">
        <v>32000</v>
      </c>
      <c r="H10" s="196"/>
      <c r="I10" s="197">
        <v>2</v>
      </c>
      <c r="J10" s="211"/>
      <c r="K10" s="54" t="s">
        <v>299</v>
      </c>
    </row>
    <row r="11" spans="1:20" ht="36">
      <c r="A11" s="31">
        <v>7</v>
      </c>
      <c r="B11" s="206" t="s">
        <v>300</v>
      </c>
      <c r="C11" s="198" t="s">
        <v>281</v>
      </c>
      <c r="D11" s="199">
        <v>3</v>
      </c>
      <c r="E11" s="195" t="s">
        <v>301</v>
      </c>
      <c r="F11" s="200">
        <v>20000</v>
      </c>
      <c r="G11" s="216">
        <v>60000</v>
      </c>
      <c r="H11" s="207">
        <v>3</v>
      </c>
      <c r="I11" s="197"/>
      <c r="J11" s="211"/>
      <c r="K11" s="54" t="s">
        <v>302</v>
      </c>
    </row>
    <row r="12" spans="1:20" ht="120">
      <c r="A12" s="31">
        <v>8</v>
      </c>
      <c r="B12" s="183" t="s">
        <v>285</v>
      </c>
      <c r="C12" s="198" t="s">
        <v>283</v>
      </c>
      <c r="D12" s="199">
        <v>4</v>
      </c>
      <c r="E12" s="208" t="s">
        <v>303</v>
      </c>
      <c r="F12" s="214">
        <v>3200</v>
      </c>
      <c r="G12" s="216">
        <v>6400</v>
      </c>
      <c r="H12" s="196"/>
      <c r="I12" s="197"/>
      <c r="J12" s="211">
        <v>2</v>
      </c>
      <c r="K12" s="54" t="s">
        <v>304</v>
      </c>
    </row>
    <row r="13" spans="1:20">
      <c r="A13" s="31"/>
      <c r="B13" s="34" t="s">
        <v>22</v>
      </c>
      <c r="C13" s="33"/>
      <c r="D13" s="38"/>
      <c r="E13" s="33"/>
      <c r="F13" s="218">
        <f>SUM(F5:F12)</f>
        <v>84400</v>
      </c>
      <c r="G13" s="219">
        <f>SUM(G6:G12)</f>
        <v>152800</v>
      </c>
      <c r="H13" s="41"/>
      <c r="I13" s="42"/>
      <c r="J13" s="212"/>
      <c r="K13" s="54"/>
    </row>
    <row r="17" spans="1:8">
      <c r="A17" s="1"/>
      <c r="B17" s="3"/>
      <c r="C17" s="1"/>
      <c r="D17" s="1"/>
      <c r="E17" s="1"/>
      <c r="F17" s="1"/>
      <c r="G17" s="1"/>
      <c r="H17" s="1"/>
    </row>
    <row r="18" spans="1:8">
      <c r="A18" s="1"/>
      <c r="B18" s="394" t="s">
        <v>35</v>
      </c>
      <c r="C18" s="394"/>
      <c r="D18" s="28"/>
      <c r="E18" s="27"/>
      <c r="F18" s="1"/>
      <c r="G18" s="1"/>
      <c r="H18" s="1"/>
    </row>
    <row r="19" spans="1:8">
      <c r="A19" s="1"/>
      <c r="B19" s="20" t="s">
        <v>37</v>
      </c>
      <c r="D19" s="29"/>
      <c r="E19" s="1" t="s">
        <v>26</v>
      </c>
      <c r="F19" s="1"/>
      <c r="G19" s="1"/>
      <c r="H19" s="1"/>
    </row>
    <row r="20" spans="1:8">
      <c r="A20" s="1"/>
      <c r="B20" s="394" t="s">
        <v>36</v>
      </c>
      <c r="C20" s="394"/>
      <c r="D20" s="28"/>
      <c r="E20" s="27"/>
      <c r="F20" s="1"/>
      <c r="G20" s="1" t="s">
        <v>24</v>
      </c>
    </row>
    <row r="21" spans="1:8">
      <c r="A21" s="1"/>
      <c r="B21" s="30" t="s">
        <v>38</v>
      </c>
      <c r="C21" s="30"/>
      <c r="D21" s="29"/>
      <c r="E21" s="1" t="s">
        <v>26</v>
      </c>
      <c r="F21" s="1"/>
      <c r="G21" s="1" t="s">
        <v>25</v>
      </c>
    </row>
    <row r="22" spans="1:8">
      <c r="A22" s="1"/>
      <c r="B22" s="3" t="s">
        <v>28</v>
      </c>
      <c r="C22" s="1"/>
      <c r="D22" s="1"/>
      <c r="E22" s="1"/>
      <c r="F22" s="1"/>
      <c r="G22" s="1"/>
      <c r="H22" s="1"/>
    </row>
  </sheetData>
  <mergeCells count="12">
    <mergeCell ref="H3:J3"/>
    <mergeCell ref="D3:D4"/>
    <mergeCell ref="A3:A4"/>
    <mergeCell ref="C3:C4"/>
    <mergeCell ref="B18:C18"/>
    <mergeCell ref="B20:C20"/>
    <mergeCell ref="E3:E4"/>
    <mergeCell ref="G1:H1"/>
    <mergeCell ref="B3:B4"/>
    <mergeCell ref="B1:F1"/>
    <mergeCell ref="F3:F4"/>
    <mergeCell ref="G3:G4"/>
  </mergeCells>
  <phoneticPr fontId="6" type="noConversion"/>
  <hyperlinks>
    <hyperlink ref="B11" r:id="rId1" display="http://edu.sfu-kras.ru/node/1650"/>
  </hyperlink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"/>
  <sheetViews>
    <sheetView workbookViewId="0">
      <selection activeCell="I23" sqref="I23"/>
    </sheetView>
  </sheetViews>
  <sheetFormatPr defaultRowHeight="15.75"/>
  <cols>
    <col min="1" max="9" width="9.140625" style="239"/>
    <col min="10" max="10" width="9.5703125" style="239" bestFit="1" customWidth="1"/>
    <col min="11" max="16384" width="9.140625" style="239"/>
  </cols>
  <sheetData>
    <row r="1" spans="2:11" ht="23.25" customHeight="1">
      <c r="G1" s="400" t="s">
        <v>313</v>
      </c>
      <c r="H1" s="400"/>
      <c r="I1" s="400"/>
      <c r="J1" s="400"/>
      <c r="K1" s="400"/>
    </row>
    <row r="2" spans="2:11" ht="52.5" customHeight="1">
      <c r="G2" s="399" t="s">
        <v>312</v>
      </c>
      <c r="H2" s="399"/>
      <c r="I2" s="399"/>
      <c r="J2" s="399"/>
      <c r="K2" s="399"/>
    </row>
    <row r="3" spans="2:11">
      <c r="B3" s="238" t="s">
        <v>341</v>
      </c>
    </row>
    <row r="5" spans="2:11">
      <c r="B5" s="239" t="s">
        <v>340</v>
      </c>
    </row>
    <row r="6" spans="2:11">
      <c r="B6" s="239" t="s">
        <v>334</v>
      </c>
    </row>
    <row r="8" spans="2:11">
      <c r="B8" s="239" t="s">
        <v>335</v>
      </c>
    </row>
    <row r="10" spans="2:11">
      <c r="B10" s="239" t="s">
        <v>336</v>
      </c>
    </row>
    <row r="12" spans="2:11">
      <c r="B12" s="239" t="s">
        <v>337</v>
      </c>
    </row>
    <row r="14" spans="2:11">
      <c r="B14" s="239" t="s">
        <v>307</v>
      </c>
      <c r="C14" s="239" t="s">
        <v>338</v>
      </c>
    </row>
    <row r="16" spans="2:11">
      <c r="B16" s="239" t="s">
        <v>339</v>
      </c>
      <c r="J16" s="251">
        <v>23181.16</v>
      </c>
      <c r="K16" s="239" t="s">
        <v>329</v>
      </c>
    </row>
  </sheetData>
  <mergeCells count="2">
    <mergeCell ref="G2:K2"/>
    <mergeCell ref="G1:K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60" zoomScaleNormal="100" workbookViewId="0">
      <selection activeCell="M18" sqref="M18"/>
    </sheetView>
  </sheetViews>
  <sheetFormatPr defaultRowHeight="15"/>
  <cols>
    <col min="1" max="1" width="14.42578125" style="301" customWidth="1"/>
    <col min="2" max="2" width="7.7109375" style="301" customWidth="1"/>
    <col min="3" max="3" width="12" style="301" customWidth="1"/>
    <col min="4" max="4" width="6.28515625" style="301" customWidth="1"/>
    <col min="5" max="5" width="12.140625" style="301" customWidth="1"/>
    <col min="6" max="6" width="10.28515625" style="301" customWidth="1"/>
    <col min="7" max="7" width="9.140625" style="301"/>
    <col min="8" max="8" width="13" style="301" customWidth="1"/>
    <col min="9" max="10" width="9.140625" style="301"/>
    <col min="11" max="11" width="15" style="301" customWidth="1"/>
    <col min="12" max="12" width="13.42578125" style="301" customWidth="1"/>
    <col min="13" max="13" width="17.5703125" style="301" customWidth="1"/>
    <col min="14" max="16384" width="9.140625" style="301"/>
  </cols>
  <sheetData>
    <row r="2" spans="1:13">
      <c r="K2" s="401" t="s">
        <v>387</v>
      </c>
      <c r="L2" s="401"/>
      <c r="M2" s="401"/>
    </row>
    <row r="3" spans="1:13" ht="48" customHeight="1">
      <c r="A3" s="408"/>
      <c r="B3" s="408"/>
      <c r="C3" s="408"/>
      <c r="D3" s="408"/>
      <c r="E3" s="408"/>
      <c r="F3" s="408"/>
      <c r="G3" s="408"/>
      <c r="H3" s="408"/>
      <c r="K3" s="402" t="s">
        <v>312</v>
      </c>
      <c r="L3" s="402"/>
      <c r="M3" s="402"/>
    </row>
    <row r="4" spans="1:13" ht="18.75">
      <c r="A4" s="409" t="s">
        <v>388</v>
      </c>
      <c r="B4" s="409"/>
      <c r="C4" s="409"/>
      <c r="D4" s="409"/>
      <c r="E4" s="409"/>
      <c r="F4" s="409"/>
      <c r="G4" s="409"/>
      <c r="H4" s="409"/>
      <c r="I4" s="302"/>
      <c r="J4" s="302"/>
      <c r="K4" s="302"/>
      <c r="L4" s="302"/>
      <c r="M4" s="302"/>
    </row>
    <row r="5" spans="1:13" ht="18.75">
      <c r="A5" s="303"/>
      <c r="B5" s="303"/>
      <c r="C5" s="303"/>
      <c r="D5" s="303"/>
      <c r="E5" s="303"/>
      <c r="F5" s="303"/>
      <c r="G5" s="303"/>
      <c r="H5" s="303"/>
      <c r="I5" s="302"/>
      <c r="J5" s="302"/>
      <c r="K5" s="302"/>
      <c r="L5" s="302"/>
      <c r="M5" s="302"/>
    </row>
    <row r="6" spans="1:13" ht="15" customHeight="1">
      <c r="A6" s="406" t="s">
        <v>389</v>
      </c>
      <c r="B6" s="406" t="s">
        <v>390</v>
      </c>
      <c r="C6" s="406" t="s">
        <v>391</v>
      </c>
      <c r="D6" s="410" t="s">
        <v>392</v>
      </c>
      <c r="E6" s="410"/>
      <c r="F6" s="406" t="s">
        <v>393</v>
      </c>
      <c r="G6" s="406" t="s">
        <v>394</v>
      </c>
      <c r="H6" s="406" t="s">
        <v>395</v>
      </c>
      <c r="I6" s="414" t="s">
        <v>396</v>
      </c>
      <c r="J6" s="415"/>
      <c r="K6" s="415"/>
      <c r="L6" s="415"/>
      <c r="M6" s="416"/>
    </row>
    <row r="7" spans="1:13" ht="15" customHeight="1">
      <c r="A7" s="406"/>
      <c r="B7" s="406"/>
      <c r="C7" s="406"/>
      <c r="D7" s="410"/>
      <c r="E7" s="410"/>
      <c r="F7" s="406"/>
      <c r="G7" s="406"/>
      <c r="H7" s="406"/>
      <c r="I7" s="406" t="s">
        <v>398</v>
      </c>
      <c r="J7" s="417" t="s">
        <v>399</v>
      </c>
      <c r="K7" s="407" t="s">
        <v>400</v>
      </c>
      <c r="L7" s="406" t="s">
        <v>397</v>
      </c>
      <c r="M7" s="406" t="s">
        <v>401</v>
      </c>
    </row>
    <row r="8" spans="1:13" ht="92.25" customHeight="1">
      <c r="A8" s="406"/>
      <c r="B8" s="406"/>
      <c r="C8" s="406"/>
      <c r="D8" s="304" t="s">
        <v>402</v>
      </c>
      <c r="E8" s="304" t="s">
        <v>403</v>
      </c>
      <c r="F8" s="406"/>
      <c r="G8" s="406"/>
      <c r="H8" s="406"/>
      <c r="I8" s="406"/>
      <c r="J8" s="418"/>
      <c r="K8" s="407"/>
      <c r="L8" s="406"/>
      <c r="M8" s="406"/>
    </row>
    <row r="9" spans="1:13" ht="38.25">
      <c r="A9" s="304">
        <v>1</v>
      </c>
      <c r="B9" s="304">
        <v>2</v>
      </c>
      <c r="C9" s="304">
        <v>3</v>
      </c>
      <c r="D9" s="304">
        <v>4</v>
      </c>
      <c r="E9" s="304" t="s">
        <v>404</v>
      </c>
      <c r="F9" s="304">
        <v>6</v>
      </c>
      <c r="G9" s="304" t="s">
        <v>405</v>
      </c>
      <c r="H9" s="304">
        <v>8</v>
      </c>
      <c r="I9" s="305" t="s">
        <v>406</v>
      </c>
      <c r="J9" s="305">
        <v>10</v>
      </c>
      <c r="K9" s="305">
        <v>11</v>
      </c>
      <c r="L9" s="305" t="s">
        <v>407</v>
      </c>
      <c r="M9" s="305" t="s">
        <v>408</v>
      </c>
    </row>
    <row r="10" spans="1:13" ht="45" customHeight="1">
      <c r="A10" s="306" t="s">
        <v>345</v>
      </c>
      <c r="B10" s="307" t="s">
        <v>409</v>
      </c>
      <c r="C10" s="308">
        <v>1541.21</v>
      </c>
      <c r="D10" s="309">
        <v>0</v>
      </c>
      <c r="E10" s="310">
        <f t="shared" ref="E10:E17" si="0">C10-D10</f>
        <v>1541.21</v>
      </c>
      <c r="F10" s="311">
        <v>4844.92</v>
      </c>
      <c r="G10" s="310">
        <f t="shared" ref="G10:G17" si="1">ROUND(D10*F10,2)</f>
        <v>0</v>
      </c>
      <c r="H10" s="312">
        <v>8846466</v>
      </c>
      <c r="I10" s="312">
        <f t="shared" ref="I10:I15" si="2">ROUND((E10/H10)*K10,6)</f>
        <v>3.4822609999999998</v>
      </c>
      <c r="J10" s="314">
        <v>19</v>
      </c>
      <c r="K10" s="312">
        <f t="shared" ref="K10:K15" si="3">1052*J10</f>
        <v>19988</v>
      </c>
      <c r="L10" s="313">
        <f t="shared" ref="L10:L15" si="4">ROUND(I10/J10,6)</f>
        <v>0.183277</v>
      </c>
      <c r="M10" s="309">
        <f t="shared" ref="M10:M15" si="5">ROUND(L10*F10,6)</f>
        <v>887.96240299999999</v>
      </c>
    </row>
    <row r="11" spans="1:13" ht="42.75" customHeight="1">
      <c r="A11" s="306" t="s">
        <v>377</v>
      </c>
      <c r="B11" s="307" t="s">
        <v>409</v>
      </c>
      <c r="C11" s="308">
        <v>8681.6200000000008</v>
      </c>
      <c r="D11" s="309">
        <v>0</v>
      </c>
      <c r="E11" s="310">
        <f t="shared" si="0"/>
        <v>8681.6200000000008</v>
      </c>
      <c r="F11" s="311">
        <v>14.76</v>
      </c>
      <c r="G11" s="310">
        <f t="shared" si="1"/>
        <v>0</v>
      </c>
      <c r="H11" s="312">
        <v>8846466</v>
      </c>
      <c r="I11" s="312">
        <f t="shared" si="2"/>
        <v>19.615541</v>
      </c>
      <c r="J11" s="314">
        <v>19</v>
      </c>
      <c r="K11" s="312">
        <f t="shared" si="3"/>
        <v>19988</v>
      </c>
      <c r="L11" s="313">
        <f t="shared" si="4"/>
        <v>1.032397</v>
      </c>
      <c r="M11" s="309">
        <f t="shared" si="5"/>
        <v>15.23818</v>
      </c>
    </row>
    <row r="12" spans="1:13" ht="51">
      <c r="A12" s="306" t="s">
        <v>410</v>
      </c>
      <c r="B12" s="307" t="s">
        <v>411</v>
      </c>
      <c r="C12" s="308">
        <v>481.72</v>
      </c>
      <c r="D12" s="309">
        <v>0</v>
      </c>
      <c r="E12" s="310">
        <f t="shared" si="0"/>
        <v>481.72</v>
      </c>
      <c r="F12" s="311">
        <v>5354.1</v>
      </c>
      <c r="G12" s="310">
        <f t="shared" si="1"/>
        <v>0</v>
      </c>
      <c r="H12" s="312">
        <v>8846466</v>
      </c>
      <c r="I12" s="312">
        <f t="shared" si="2"/>
        <v>1.088414</v>
      </c>
      <c r="J12" s="314">
        <v>19</v>
      </c>
      <c r="K12" s="312">
        <f t="shared" si="3"/>
        <v>19988</v>
      </c>
      <c r="L12" s="313">
        <f t="shared" si="4"/>
        <v>5.7285000000000003E-2</v>
      </c>
      <c r="M12" s="309">
        <f t="shared" si="5"/>
        <v>306.70961899999998</v>
      </c>
    </row>
    <row r="13" spans="1:13" ht="51">
      <c r="A13" s="306" t="s">
        <v>412</v>
      </c>
      <c r="B13" s="307" t="s">
        <v>411</v>
      </c>
      <c r="C13" s="308">
        <v>252.06</v>
      </c>
      <c r="D13" s="309">
        <v>0</v>
      </c>
      <c r="E13" s="310">
        <f t="shared" si="0"/>
        <v>252.06</v>
      </c>
      <c r="F13" s="311">
        <v>1740</v>
      </c>
      <c r="G13" s="310">
        <f t="shared" si="1"/>
        <v>0</v>
      </c>
      <c r="H13" s="312">
        <v>8846466</v>
      </c>
      <c r="I13" s="312">
        <f t="shared" si="2"/>
        <v>0.56951300000000005</v>
      </c>
      <c r="J13" s="314">
        <v>19</v>
      </c>
      <c r="K13" s="312">
        <f t="shared" si="3"/>
        <v>19988</v>
      </c>
      <c r="L13" s="313">
        <f t="shared" si="4"/>
        <v>2.9974000000000001E-2</v>
      </c>
      <c r="M13" s="309">
        <f t="shared" si="5"/>
        <v>52.154760000000003</v>
      </c>
    </row>
    <row r="14" spans="1:13" ht="15.75">
      <c r="A14" s="306" t="s">
        <v>413</v>
      </c>
      <c r="B14" s="307" t="s">
        <v>414</v>
      </c>
      <c r="C14" s="308">
        <v>1337.21</v>
      </c>
      <c r="D14" s="309">
        <v>0</v>
      </c>
      <c r="E14" s="310">
        <f t="shared" si="0"/>
        <v>1337.21</v>
      </c>
      <c r="F14" s="315">
        <v>152.37</v>
      </c>
      <c r="G14" s="310">
        <f t="shared" si="1"/>
        <v>0</v>
      </c>
      <c r="H14" s="312">
        <v>8846466</v>
      </c>
      <c r="I14" s="312">
        <f t="shared" si="2"/>
        <v>3.0213369999999999</v>
      </c>
      <c r="J14" s="314">
        <v>19</v>
      </c>
      <c r="K14" s="312">
        <f t="shared" si="3"/>
        <v>19988</v>
      </c>
      <c r="L14" s="313">
        <f t="shared" si="4"/>
        <v>0.15901799999999999</v>
      </c>
      <c r="M14" s="309">
        <f t="shared" si="5"/>
        <v>24.229572999999998</v>
      </c>
    </row>
    <row r="15" spans="1:13" ht="42.75" customHeight="1">
      <c r="A15" s="306" t="s">
        <v>353</v>
      </c>
      <c r="B15" s="307" t="s">
        <v>414</v>
      </c>
      <c r="C15" s="308">
        <v>12293.99</v>
      </c>
      <c r="D15" s="309">
        <v>0</v>
      </c>
      <c r="E15" s="310">
        <f t="shared" si="0"/>
        <v>12293.99</v>
      </c>
      <c r="F15" s="315">
        <v>36.24</v>
      </c>
      <c r="G15" s="316">
        <f t="shared" si="1"/>
        <v>0</v>
      </c>
      <c r="H15" s="312">
        <v>8846466</v>
      </c>
      <c r="I15" s="312">
        <f t="shared" si="2"/>
        <v>27.777450999999999</v>
      </c>
      <c r="J15" s="314">
        <v>19</v>
      </c>
      <c r="K15" s="312">
        <f t="shared" si="3"/>
        <v>19988</v>
      </c>
      <c r="L15" s="313">
        <f t="shared" si="4"/>
        <v>1.4619709999999999</v>
      </c>
      <c r="M15" s="309">
        <f t="shared" si="5"/>
        <v>52.981828999999998</v>
      </c>
    </row>
    <row r="16" spans="1:13" ht="15.75" hidden="1">
      <c r="A16" s="317" t="s">
        <v>415</v>
      </c>
      <c r="B16" s="307" t="s">
        <v>416</v>
      </c>
      <c r="C16" s="313"/>
      <c r="D16" s="313"/>
      <c r="E16" s="310">
        <f t="shared" si="0"/>
        <v>0</v>
      </c>
      <c r="F16" s="313"/>
      <c r="G16" s="316">
        <f t="shared" si="1"/>
        <v>0</v>
      </c>
      <c r="H16" s="309"/>
      <c r="I16" s="309"/>
      <c r="J16" s="309"/>
      <c r="K16" s="309"/>
      <c r="L16" s="313"/>
      <c r="M16" s="313" t="e">
        <f>ROUND(L16*#REF!,2)</f>
        <v>#REF!</v>
      </c>
    </row>
    <row r="17" spans="1:13" ht="15.75" hidden="1">
      <c r="A17" s="318" t="s">
        <v>417</v>
      </c>
      <c r="B17" s="319" t="s">
        <v>418</v>
      </c>
      <c r="C17" s="313"/>
      <c r="D17" s="313"/>
      <c r="E17" s="310">
        <f t="shared" si="0"/>
        <v>0</v>
      </c>
      <c r="F17" s="313"/>
      <c r="G17" s="316">
        <f t="shared" si="1"/>
        <v>0</v>
      </c>
      <c r="H17" s="309"/>
      <c r="I17" s="309"/>
      <c r="J17" s="309"/>
      <c r="K17" s="309"/>
      <c r="L17" s="313"/>
      <c r="M17" s="313" t="e">
        <f>ROUND(L17*#REF!,2)</f>
        <v>#REF!</v>
      </c>
    </row>
    <row r="18" spans="1:13" s="322" customFormat="1" ht="52.5" customHeight="1">
      <c r="A18" s="320"/>
      <c r="B18" s="321"/>
      <c r="C18" s="321"/>
      <c r="D18" s="321"/>
      <c r="E18" s="321"/>
      <c r="F18" s="321"/>
      <c r="G18" s="310"/>
      <c r="H18" s="321"/>
      <c r="I18" s="403" t="s">
        <v>419</v>
      </c>
      <c r="J18" s="404"/>
      <c r="K18" s="404"/>
      <c r="L18" s="405"/>
      <c r="M18" s="331">
        <f>M15+M14+M13+M12+M11+M10</f>
        <v>1339.2763640000001</v>
      </c>
    </row>
    <row r="21" spans="1:13" ht="15.75">
      <c r="A21" s="323"/>
      <c r="C21" s="324"/>
      <c r="D21" s="419"/>
      <c r="E21" s="420"/>
      <c r="F21" s="421"/>
      <c r="G21" s="421"/>
    </row>
    <row r="22" spans="1:13" ht="15.75">
      <c r="C22" s="324"/>
      <c r="D22" s="325"/>
      <c r="E22" s="325"/>
    </row>
    <row r="23" spans="1:13" ht="15.75">
      <c r="A23" s="323"/>
      <c r="C23" s="324"/>
      <c r="D23" s="411"/>
      <c r="E23" s="412"/>
      <c r="F23" s="413"/>
      <c r="G23" s="413"/>
      <c r="H23" s="326"/>
    </row>
    <row r="24" spans="1:13" ht="15.75">
      <c r="A24" s="323"/>
      <c r="D24" s="327"/>
      <c r="E24" s="327"/>
      <c r="G24" s="328"/>
    </row>
    <row r="25" spans="1:13">
      <c r="E25" s="326"/>
      <c r="G25" s="328"/>
    </row>
    <row r="26" spans="1:13">
      <c r="G26" s="328"/>
    </row>
    <row r="27" spans="1:13">
      <c r="G27" s="328"/>
    </row>
    <row r="28" spans="1:13">
      <c r="G28" s="328"/>
    </row>
    <row r="29" spans="1:13">
      <c r="G29" s="330"/>
    </row>
    <row r="30" spans="1:13">
      <c r="G30" s="329"/>
      <c r="H30" s="329"/>
    </row>
  </sheetData>
  <mergeCells count="20">
    <mergeCell ref="D23:G23"/>
    <mergeCell ref="I6:M6"/>
    <mergeCell ref="I7:I8"/>
    <mergeCell ref="J7:J8"/>
    <mergeCell ref="D21:G21"/>
    <mergeCell ref="A3:H3"/>
    <mergeCell ref="A4:H4"/>
    <mergeCell ref="A6:A8"/>
    <mergeCell ref="B6:B8"/>
    <mergeCell ref="C6:C8"/>
    <mergeCell ref="D6:E7"/>
    <mergeCell ref="F6:F8"/>
    <mergeCell ref="G6:G8"/>
    <mergeCell ref="H6:H8"/>
    <mergeCell ref="K2:M2"/>
    <mergeCell ref="K3:M3"/>
    <mergeCell ref="I18:L18"/>
    <mergeCell ref="L7:L8"/>
    <mergeCell ref="M7:M8"/>
    <mergeCell ref="K7:K8"/>
  </mergeCells>
  <phoneticPr fontId="6" type="noConversion"/>
  <pageMargins left="0" right="0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0"/>
  <sheetViews>
    <sheetView zoomScale="90" zoomScaleNormal="90" workbookViewId="0">
      <selection sqref="A1:IV4"/>
    </sheetView>
  </sheetViews>
  <sheetFormatPr defaultRowHeight="15"/>
  <cols>
    <col min="1" max="1" width="13.85546875" style="254" customWidth="1"/>
    <col min="2" max="2" width="10" style="254" customWidth="1"/>
    <col min="3" max="3" width="8.140625" style="254" customWidth="1"/>
    <col min="4" max="4" width="13" style="254" customWidth="1"/>
    <col min="5" max="5" width="8.42578125" style="254" customWidth="1"/>
    <col min="6" max="6" width="7.85546875" style="254" customWidth="1"/>
    <col min="7" max="7" width="10.5703125" style="254" customWidth="1"/>
    <col min="8" max="8" width="11.7109375" style="254" customWidth="1"/>
    <col min="9" max="9" width="8.5703125" style="254" customWidth="1"/>
    <col min="10" max="10" width="8.7109375" style="254" customWidth="1"/>
    <col min="11" max="11" width="12.140625" style="254" customWidth="1"/>
    <col min="12" max="12" width="9.5703125" style="254" customWidth="1"/>
    <col min="13" max="13" width="8.140625" style="254" customWidth="1"/>
    <col min="14" max="14" width="10.140625" style="254" customWidth="1"/>
    <col min="15" max="15" width="11.5703125" style="254" customWidth="1"/>
    <col min="16" max="16" width="7.85546875" style="254" customWidth="1"/>
    <col min="17" max="17" width="7.7109375" style="254" customWidth="1"/>
    <col min="18" max="18" width="10.7109375" style="254" customWidth="1"/>
    <col min="19" max="19" width="9.28515625" style="254" customWidth="1"/>
    <col min="20" max="20" width="7.42578125" style="254" customWidth="1"/>
    <col min="21" max="21" width="10.140625" style="254" customWidth="1"/>
    <col min="22" max="22" width="8" style="254" customWidth="1"/>
    <col min="23" max="23" width="8.28515625" style="254" customWidth="1"/>
    <col min="24" max="24" width="9" style="254" customWidth="1"/>
    <col min="25" max="25" width="11.140625" style="254" customWidth="1"/>
    <col min="26" max="26" width="14" style="254" customWidth="1"/>
    <col min="27" max="27" width="9.140625" style="254"/>
    <col min="28" max="28" width="12.5703125" style="254" bestFit="1" customWidth="1"/>
    <col min="29" max="16384" width="9.140625" style="254"/>
  </cols>
  <sheetData>
    <row r="1" spans="1:26" ht="15.75" customHeight="1">
      <c r="A1" s="422" t="s">
        <v>342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ht="29.25" customHeight="1">
      <c r="A2" s="423" t="s">
        <v>386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</row>
    <row r="3" spans="1:26" ht="15.75" customHeight="1">
      <c r="A3" s="424" t="s">
        <v>343</v>
      </c>
      <c r="B3" s="424" t="s">
        <v>344</v>
      </c>
      <c r="C3" s="424"/>
      <c r="D3" s="424"/>
      <c r="E3" s="424"/>
      <c r="F3" s="424"/>
      <c r="G3" s="424"/>
      <c r="H3" s="424" t="s">
        <v>376</v>
      </c>
      <c r="I3" s="424" t="s">
        <v>345</v>
      </c>
      <c r="J3" s="424"/>
      <c r="K3" s="424"/>
      <c r="L3" s="424"/>
      <c r="M3" s="424"/>
      <c r="N3" s="424"/>
      <c r="O3" s="424" t="s">
        <v>346</v>
      </c>
      <c r="P3" s="424" t="s">
        <v>347</v>
      </c>
      <c r="Q3" s="424"/>
      <c r="R3" s="424"/>
      <c r="S3" s="424" t="s">
        <v>348</v>
      </c>
      <c r="T3" s="424"/>
      <c r="U3" s="424"/>
      <c r="V3" s="424"/>
      <c r="W3" s="424"/>
      <c r="X3" s="424"/>
      <c r="Y3" s="424" t="s">
        <v>349</v>
      </c>
      <c r="Z3" s="424" t="s">
        <v>350</v>
      </c>
    </row>
    <row r="4" spans="1:26" ht="15.75" customHeight="1">
      <c r="A4" s="424"/>
      <c r="B4" s="424" t="s">
        <v>351</v>
      </c>
      <c r="C4" s="424"/>
      <c r="D4" s="424"/>
      <c r="E4" s="424" t="s">
        <v>352</v>
      </c>
      <c r="F4" s="424"/>
      <c r="G4" s="424"/>
      <c r="H4" s="424"/>
      <c r="I4" s="425" t="s">
        <v>345</v>
      </c>
      <c r="J4" s="425"/>
      <c r="K4" s="425"/>
      <c r="L4" s="425" t="s">
        <v>377</v>
      </c>
      <c r="M4" s="425"/>
      <c r="N4" s="425"/>
      <c r="O4" s="424"/>
      <c r="P4" s="424"/>
      <c r="Q4" s="424"/>
      <c r="R4" s="424"/>
      <c r="S4" s="425" t="s">
        <v>353</v>
      </c>
      <c r="T4" s="425"/>
      <c r="U4" s="425"/>
      <c r="V4" s="425" t="s">
        <v>354</v>
      </c>
      <c r="W4" s="425"/>
      <c r="X4" s="425"/>
      <c r="Y4" s="424"/>
      <c r="Z4" s="424"/>
    </row>
    <row r="5" spans="1:26" ht="55.5" customHeight="1">
      <c r="A5" s="424"/>
      <c r="B5" s="256" t="s">
        <v>378</v>
      </c>
      <c r="C5" s="256" t="s">
        <v>355</v>
      </c>
      <c r="D5" s="256" t="s">
        <v>356</v>
      </c>
      <c r="E5" s="256" t="s">
        <v>378</v>
      </c>
      <c r="F5" s="256" t="s">
        <v>358</v>
      </c>
      <c r="G5" s="256" t="s">
        <v>379</v>
      </c>
      <c r="H5" s="424"/>
      <c r="I5" s="256" t="s">
        <v>357</v>
      </c>
      <c r="J5" s="256" t="s">
        <v>358</v>
      </c>
      <c r="K5" s="256" t="s">
        <v>356</v>
      </c>
      <c r="L5" s="256" t="s">
        <v>359</v>
      </c>
      <c r="M5" s="256" t="s">
        <v>358</v>
      </c>
      <c r="N5" s="256" t="s">
        <v>356</v>
      </c>
      <c r="O5" s="424"/>
      <c r="P5" s="256" t="s">
        <v>359</v>
      </c>
      <c r="Q5" s="256" t="s">
        <v>358</v>
      </c>
      <c r="R5" s="256" t="s">
        <v>356</v>
      </c>
      <c r="S5" s="256" t="s">
        <v>359</v>
      </c>
      <c r="T5" s="256" t="s">
        <v>358</v>
      </c>
      <c r="U5" s="256" t="s">
        <v>356</v>
      </c>
      <c r="V5" s="256" t="s">
        <v>359</v>
      </c>
      <c r="W5" s="256" t="s">
        <v>358</v>
      </c>
      <c r="X5" s="256" t="s">
        <v>356</v>
      </c>
      <c r="Y5" s="424"/>
      <c r="Z5" s="424"/>
    </row>
    <row r="6" spans="1:26" ht="15.75" customHeight="1">
      <c r="A6" s="257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  <c r="H6" s="257">
        <v>8</v>
      </c>
      <c r="I6" s="257">
        <v>9</v>
      </c>
      <c r="J6" s="257">
        <v>10</v>
      </c>
      <c r="K6" s="257">
        <v>11</v>
      </c>
      <c r="L6" s="257">
        <v>12</v>
      </c>
      <c r="M6" s="257">
        <v>13</v>
      </c>
      <c r="N6" s="257">
        <v>14</v>
      </c>
      <c r="O6" s="257">
        <v>15</v>
      </c>
      <c r="P6" s="257">
        <v>16</v>
      </c>
      <c r="Q6" s="257">
        <v>17</v>
      </c>
      <c r="R6" s="257">
        <v>18</v>
      </c>
      <c r="S6" s="257">
        <v>19</v>
      </c>
      <c r="T6" s="257">
        <v>20</v>
      </c>
      <c r="U6" s="257">
        <v>21</v>
      </c>
      <c r="V6" s="257">
        <v>22</v>
      </c>
      <c r="W6" s="257">
        <v>23</v>
      </c>
      <c r="X6" s="257">
        <v>24</v>
      </c>
      <c r="Y6" s="257">
        <v>25</v>
      </c>
      <c r="Z6" s="257">
        <v>26</v>
      </c>
    </row>
    <row r="7" spans="1:26" ht="18" customHeight="1">
      <c r="A7" s="255" t="s">
        <v>360</v>
      </c>
      <c r="B7" s="283">
        <v>65.81</v>
      </c>
      <c r="C7" s="284">
        <v>5354.1</v>
      </c>
      <c r="D7" s="285">
        <f>B7*C7</f>
        <v>352353.32100000005</v>
      </c>
      <c r="E7" s="283">
        <v>30.41</v>
      </c>
      <c r="F7" s="284">
        <v>1740</v>
      </c>
      <c r="G7" s="285">
        <f>E7*F7</f>
        <v>52913.4</v>
      </c>
      <c r="H7" s="286">
        <f>D7+G7</f>
        <v>405266.72100000008</v>
      </c>
      <c r="I7" s="283">
        <v>298.2</v>
      </c>
      <c r="J7" s="275">
        <v>4844.92</v>
      </c>
      <c r="K7" s="285">
        <f>I7*J7</f>
        <v>1444755.1439999999</v>
      </c>
      <c r="L7" s="283">
        <v>1287.31</v>
      </c>
      <c r="M7" s="265">
        <v>14.76</v>
      </c>
      <c r="N7" s="285">
        <f>L7*M7</f>
        <v>19000.695599999999</v>
      </c>
      <c r="O7" s="287">
        <f>K7+N7</f>
        <v>1463755.8395999998</v>
      </c>
      <c r="P7" s="283">
        <v>125.48</v>
      </c>
      <c r="Q7" s="288">
        <v>152.37</v>
      </c>
      <c r="R7" s="285">
        <f>P7*Q7</f>
        <v>19119.387600000002</v>
      </c>
      <c r="S7" s="283">
        <v>1365.76</v>
      </c>
      <c r="T7" s="260">
        <v>36.24</v>
      </c>
      <c r="U7" s="285">
        <f>S7*T7</f>
        <v>49495.142400000004</v>
      </c>
      <c r="V7" s="283">
        <v>2.91</v>
      </c>
      <c r="W7" s="289">
        <v>291.5</v>
      </c>
      <c r="X7" s="285">
        <f>V7*W7</f>
        <v>848.26499999999999</v>
      </c>
      <c r="Y7" s="287">
        <f>R7+U7+X7</f>
        <v>69462.794999999998</v>
      </c>
      <c r="Z7" s="290">
        <f>H7+O7+Y7</f>
        <v>1938485.3555999999</v>
      </c>
    </row>
    <row r="8" spans="1:26" ht="13.5" customHeight="1">
      <c r="A8" s="255" t="s">
        <v>361</v>
      </c>
      <c r="B8" s="283">
        <v>60.34</v>
      </c>
      <c r="C8" s="284">
        <v>5354.1</v>
      </c>
      <c r="D8" s="285">
        <f>B8*C8</f>
        <v>323066.39400000003</v>
      </c>
      <c r="E8" s="283">
        <v>20.76</v>
      </c>
      <c r="F8" s="284">
        <v>1740</v>
      </c>
      <c r="G8" s="285">
        <f>E8*F8</f>
        <v>36122.400000000001</v>
      </c>
      <c r="H8" s="286">
        <f>D8+G8</f>
        <v>359188.79400000005</v>
      </c>
      <c r="I8" s="283">
        <v>275.02</v>
      </c>
      <c r="J8" s="275">
        <v>4844.92</v>
      </c>
      <c r="K8" s="285">
        <f>I8*J8</f>
        <v>1332449.8983999998</v>
      </c>
      <c r="L8" s="283">
        <v>1071.52</v>
      </c>
      <c r="M8" s="265">
        <v>14.76</v>
      </c>
      <c r="N8" s="285">
        <f>L8*M8</f>
        <v>15815.635199999999</v>
      </c>
      <c r="O8" s="291">
        <f>K8+N8</f>
        <v>1348265.5335999997</v>
      </c>
      <c r="P8" s="283">
        <v>127.65</v>
      </c>
      <c r="Q8" s="288">
        <v>152.37</v>
      </c>
      <c r="R8" s="285">
        <f>P8*Q8</f>
        <v>19450.030500000001</v>
      </c>
      <c r="S8" s="283">
        <v>1666.45</v>
      </c>
      <c r="T8" s="260">
        <v>36.24</v>
      </c>
      <c r="U8" s="285">
        <f>S8*T8</f>
        <v>60392.148000000008</v>
      </c>
      <c r="V8" s="292">
        <v>0</v>
      </c>
      <c r="W8" s="293">
        <v>0</v>
      </c>
      <c r="X8" s="294">
        <v>0</v>
      </c>
      <c r="Y8" s="287">
        <f>R8+U8+X8</f>
        <v>79842.178500000009</v>
      </c>
      <c r="Z8" s="290">
        <f>H8+O8+Y8</f>
        <v>1787296.5060999996</v>
      </c>
    </row>
    <row r="9" spans="1:26" ht="19.5" customHeight="1">
      <c r="A9" s="255" t="s">
        <v>362</v>
      </c>
      <c r="B9" s="283">
        <v>63.03</v>
      </c>
      <c r="C9" s="284">
        <v>5354.1</v>
      </c>
      <c r="D9" s="285">
        <f>B9*C9</f>
        <v>337468.92300000001</v>
      </c>
      <c r="E9" s="283">
        <v>15.95</v>
      </c>
      <c r="F9" s="284">
        <v>1740</v>
      </c>
      <c r="G9" s="285">
        <f>E9*F9</f>
        <v>27753</v>
      </c>
      <c r="H9" s="286">
        <f>D9+G9</f>
        <v>365221.92300000001</v>
      </c>
      <c r="I9" s="283">
        <v>190.62</v>
      </c>
      <c r="J9" s="275">
        <v>4844.92</v>
      </c>
      <c r="K9" s="285">
        <f>I9*J9</f>
        <v>923538.65040000004</v>
      </c>
      <c r="L9" s="283">
        <v>733.68</v>
      </c>
      <c r="M9" s="265">
        <v>14.76</v>
      </c>
      <c r="N9" s="285">
        <f>L9*M9</f>
        <v>10829.1168</v>
      </c>
      <c r="O9" s="291">
        <f>K9+N9</f>
        <v>934367.7672</v>
      </c>
      <c r="P9" s="283">
        <v>55.69</v>
      </c>
      <c r="Q9" s="288">
        <v>152.37</v>
      </c>
      <c r="R9" s="285">
        <f>P9*Q9</f>
        <v>8485.4853000000003</v>
      </c>
      <c r="S9" s="283">
        <v>1083.52</v>
      </c>
      <c r="T9" s="260">
        <v>36.24</v>
      </c>
      <c r="U9" s="285">
        <f>S9*T9</f>
        <v>39266.764800000004</v>
      </c>
      <c r="V9" s="283">
        <v>22.76</v>
      </c>
      <c r="W9" s="289">
        <v>291.5</v>
      </c>
      <c r="X9" s="285">
        <f>V9*W9</f>
        <v>6634.5400000000009</v>
      </c>
      <c r="Y9" s="287">
        <f>R9+U9+X9</f>
        <v>54386.790100000006</v>
      </c>
      <c r="Z9" s="290">
        <f>H9+O9+Y9</f>
        <v>1353976.4803000002</v>
      </c>
    </row>
    <row r="10" spans="1:26" ht="33" customHeight="1">
      <c r="A10" s="255" t="s">
        <v>363</v>
      </c>
      <c r="B10" s="259">
        <f>B9+B8+B7</f>
        <v>189.18</v>
      </c>
      <c r="C10" s="284"/>
      <c r="D10" s="261">
        <f>D7+D8+D9</f>
        <v>1012888.638</v>
      </c>
      <c r="E10" s="259">
        <f>E7+E8+E9</f>
        <v>67.12</v>
      </c>
      <c r="F10" s="284">
        <v>1740</v>
      </c>
      <c r="G10" s="261">
        <f>G7+G8+G9</f>
        <v>116788.8</v>
      </c>
      <c r="H10" s="258">
        <f>H7+H8+H9</f>
        <v>1129677.4380000001</v>
      </c>
      <c r="I10" s="259">
        <f>I7+I8+I9</f>
        <v>763.84</v>
      </c>
      <c r="J10" s="260"/>
      <c r="K10" s="261">
        <f>K7+K8+K9</f>
        <v>3700743.6927999998</v>
      </c>
      <c r="L10" s="259">
        <f>L7+L8+L9</f>
        <v>3092.5099999999998</v>
      </c>
      <c r="M10" s="260"/>
      <c r="N10" s="261">
        <f>N7+N8+N9</f>
        <v>45645.4476</v>
      </c>
      <c r="O10" s="258">
        <f>O7+O8+O9</f>
        <v>3746389.1403999995</v>
      </c>
      <c r="P10" s="259">
        <f>P7+P8+P9</f>
        <v>308.82</v>
      </c>
      <c r="Q10" s="260"/>
      <c r="R10" s="261">
        <f>R7+R8+R9</f>
        <v>47054.903400000003</v>
      </c>
      <c r="S10" s="259">
        <f>S7+S8+S9</f>
        <v>4115.7299999999996</v>
      </c>
      <c r="T10" s="260"/>
      <c r="U10" s="261">
        <f>U7+U8+U9</f>
        <v>149154.0552</v>
      </c>
      <c r="V10" s="259">
        <f>V7+V8+V9</f>
        <v>25.67</v>
      </c>
      <c r="W10" s="260"/>
      <c r="X10" s="261">
        <f>X7+X8+X9</f>
        <v>7482.8050000000012</v>
      </c>
      <c r="Y10" s="258">
        <f>Y7+Y8+Y9</f>
        <v>203691.76360000003</v>
      </c>
      <c r="Z10" s="262">
        <f>Z7+Z8+Z9</f>
        <v>5079758.3419999992</v>
      </c>
    </row>
    <row r="11" spans="1:26" ht="15.75">
      <c r="A11" s="255" t="s">
        <v>364</v>
      </c>
      <c r="B11" s="264">
        <v>39.43</v>
      </c>
      <c r="C11" s="284">
        <v>5354.1</v>
      </c>
      <c r="D11" s="285">
        <f>B11*C11</f>
        <v>211112.163</v>
      </c>
      <c r="E11" s="264">
        <v>5.68</v>
      </c>
      <c r="F11" s="284">
        <v>1740</v>
      </c>
      <c r="G11" s="285">
        <f>E11*F11</f>
        <v>9883.1999999999989</v>
      </c>
      <c r="H11" s="263">
        <f>D11+G11</f>
        <v>220995.36300000001</v>
      </c>
      <c r="I11" s="264">
        <v>131.07</v>
      </c>
      <c r="J11" s="265">
        <v>4844.92</v>
      </c>
      <c r="K11" s="285">
        <f>I11*J11</f>
        <v>635023.66440000001</v>
      </c>
      <c r="L11" s="264">
        <v>1132.98</v>
      </c>
      <c r="M11" s="265">
        <v>14.76</v>
      </c>
      <c r="N11" s="285">
        <f>L11*M11</f>
        <v>16722.784800000001</v>
      </c>
      <c r="O11" s="258">
        <f>K11+N11</f>
        <v>651746.44920000003</v>
      </c>
      <c r="P11" s="264">
        <v>106.44</v>
      </c>
      <c r="Q11" s="288">
        <v>152.37</v>
      </c>
      <c r="R11" s="285">
        <f>P11*Q11</f>
        <v>16218.2628</v>
      </c>
      <c r="S11" s="264">
        <v>1163.02</v>
      </c>
      <c r="T11" s="260">
        <v>36.24</v>
      </c>
      <c r="U11" s="285">
        <f>S11*T11</f>
        <v>42147.844799999999</v>
      </c>
      <c r="V11" s="264">
        <v>1.9</v>
      </c>
      <c r="W11" s="265">
        <v>291.5</v>
      </c>
      <c r="X11" s="285">
        <f>V11*W11</f>
        <v>553.85</v>
      </c>
      <c r="Y11" s="295">
        <f>R11+U11+X11</f>
        <v>58919.957600000002</v>
      </c>
      <c r="Z11" s="266">
        <f>H11+O11+Y11</f>
        <v>931661.76980000001</v>
      </c>
    </row>
    <row r="12" spans="1:26" ht="15.75">
      <c r="A12" s="255" t="s">
        <v>365</v>
      </c>
      <c r="B12" s="264">
        <v>38.17</v>
      </c>
      <c r="C12" s="284">
        <v>5354.1</v>
      </c>
      <c r="D12" s="285">
        <f>B12*C12</f>
        <v>204365.99700000003</v>
      </c>
      <c r="E12" s="264">
        <v>12.81</v>
      </c>
      <c r="F12" s="284">
        <v>1740</v>
      </c>
      <c r="G12" s="285">
        <f>E12*F12</f>
        <v>22289.4</v>
      </c>
      <c r="H12" s="263">
        <f>D12+G12</f>
        <v>226655.39700000003</v>
      </c>
      <c r="I12" s="264">
        <v>93.68</v>
      </c>
      <c r="J12" s="265">
        <v>4844.92</v>
      </c>
      <c r="K12" s="285">
        <f>I12*J12</f>
        <v>453872.10560000007</v>
      </c>
      <c r="L12" s="264">
        <v>763.7</v>
      </c>
      <c r="M12" s="265">
        <v>14.76</v>
      </c>
      <c r="N12" s="285">
        <f>L12*M12</f>
        <v>11272.212000000001</v>
      </c>
      <c r="O12" s="258">
        <f>K12+N12</f>
        <v>465144.31760000007</v>
      </c>
      <c r="P12" s="264">
        <v>68.27</v>
      </c>
      <c r="Q12" s="288">
        <v>152.37</v>
      </c>
      <c r="R12" s="285">
        <f>P12*Q12</f>
        <v>10402.2999</v>
      </c>
      <c r="S12" s="264">
        <v>1162.6500000000001</v>
      </c>
      <c r="T12" s="260">
        <v>36.24</v>
      </c>
      <c r="U12" s="285">
        <f>S12*T12</f>
        <v>42134.436000000009</v>
      </c>
      <c r="V12" s="264">
        <v>0</v>
      </c>
      <c r="W12" s="288">
        <v>0</v>
      </c>
      <c r="X12" s="261">
        <v>0</v>
      </c>
      <c r="Y12" s="295">
        <f>R12+U12+X12</f>
        <v>52536.735900000007</v>
      </c>
      <c r="Z12" s="266">
        <f>H12+O12+Y12</f>
        <v>744336.45050000004</v>
      </c>
    </row>
    <row r="13" spans="1:26" ht="15.75">
      <c r="A13" s="255" t="s">
        <v>366</v>
      </c>
      <c r="B13" s="264">
        <v>21.61</v>
      </c>
      <c r="C13" s="284">
        <v>5354.1</v>
      </c>
      <c r="D13" s="285">
        <f>B13*C13</f>
        <v>115702.10100000001</v>
      </c>
      <c r="E13" s="264">
        <v>24.27</v>
      </c>
      <c r="F13" s="284">
        <v>1740</v>
      </c>
      <c r="G13" s="285">
        <f>E13*F13</f>
        <v>42229.799999999996</v>
      </c>
      <c r="H13" s="263">
        <f>D13+G13</f>
        <v>157931.90100000001</v>
      </c>
      <c r="I13" s="264">
        <v>4.0999999999999996</v>
      </c>
      <c r="J13" s="265">
        <v>4844.92</v>
      </c>
      <c r="K13" s="285">
        <f>I13*J13</f>
        <v>19864.171999999999</v>
      </c>
      <c r="L13" s="264">
        <v>160.6</v>
      </c>
      <c r="M13" s="265">
        <v>14.76</v>
      </c>
      <c r="N13" s="285">
        <f>L13*M13</f>
        <v>2370.4559999999997</v>
      </c>
      <c r="O13" s="258">
        <f>K13+N13</f>
        <v>22234.627999999997</v>
      </c>
      <c r="P13" s="264">
        <v>90.74</v>
      </c>
      <c r="Q13" s="288">
        <v>152.37</v>
      </c>
      <c r="R13" s="285">
        <f>P13*Q13</f>
        <v>13826.0538</v>
      </c>
      <c r="S13" s="264">
        <v>1133.96</v>
      </c>
      <c r="T13" s="260">
        <v>36.24</v>
      </c>
      <c r="U13" s="285">
        <f>S13*T13</f>
        <v>41094.710400000004</v>
      </c>
      <c r="V13" s="264">
        <v>2.17</v>
      </c>
      <c r="W13" s="265">
        <v>291.5</v>
      </c>
      <c r="X13" s="285">
        <f>V13*W13</f>
        <v>632.55499999999995</v>
      </c>
      <c r="Y13" s="295">
        <f>R13+U13+X13</f>
        <v>55553.319200000005</v>
      </c>
      <c r="Z13" s="266">
        <f>H13+O13+Y13</f>
        <v>235719.84820000001</v>
      </c>
    </row>
    <row r="14" spans="1:26" ht="34.5" customHeight="1">
      <c r="A14" s="255" t="s">
        <v>367</v>
      </c>
      <c r="B14" s="259">
        <f>B11+B12+B13</f>
        <v>99.21</v>
      </c>
      <c r="C14" s="284"/>
      <c r="D14" s="261">
        <f>D11+D12+D13</f>
        <v>531180.26100000006</v>
      </c>
      <c r="E14" s="259">
        <f>E11+E12+E13</f>
        <v>42.760000000000005</v>
      </c>
      <c r="F14" s="284">
        <v>1740</v>
      </c>
      <c r="G14" s="261">
        <f>G11+G12+G13</f>
        <v>74402.399999999994</v>
      </c>
      <c r="H14" s="258">
        <f>H11+H12+H13</f>
        <v>605582.66100000008</v>
      </c>
      <c r="I14" s="259">
        <f>I11+I12+I13</f>
        <v>228.85</v>
      </c>
      <c r="J14" s="260"/>
      <c r="K14" s="261">
        <f>K11+K12+K13</f>
        <v>1108759.942</v>
      </c>
      <c r="L14" s="259">
        <f>L11+L12+L13</f>
        <v>2057.2800000000002</v>
      </c>
      <c r="M14" s="260"/>
      <c r="N14" s="261">
        <f>N11+N12+N13</f>
        <v>30365.452799999999</v>
      </c>
      <c r="O14" s="258">
        <f>O11+O12+O13</f>
        <v>1139125.3948000001</v>
      </c>
      <c r="P14" s="259">
        <f>P11+P12+P13</f>
        <v>265.45</v>
      </c>
      <c r="Q14" s="260"/>
      <c r="R14" s="261">
        <f>R11+R12+R13</f>
        <v>40446.616500000004</v>
      </c>
      <c r="S14" s="259">
        <f>S11+S12+S13</f>
        <v>3459.63</v>
      </c>
      <c r="T14" s="260"/>
      <c r="U14" s="261">
        <f>U11+U12+U13</f>
        <v>125376.99120000002</v>
      </c>
      <c r="V14" s="259">
        <v>4.08</v>
      </c>
      <c r="W14" s="260"/>
      <c r="X14" s="261">
        <f>X11+X12+X13</f>
        <v>1186.405</v>
      </c>
      <c r="Y14" s="258">
        <f>Y11+Y12+Y13</f>
        <v>167010.01270000002</v>
      </c>
      <c r="Z14" s="262">
        <f>Z11+Z12+Z13</f>
        <v>1911718.0685000001</v>
      </c>
    </row>
    <row r="15" spans="1:26" ht="15.75">
      <c r="A15" s="255" t="s">
        <v>368</v>
      </c>
      <c r="B15" s="264">
        <v>8.6300176999999998</v>
      </c>
      <c r="C15" s="284">
        <v>5627.16</v>
      </c>
      <c r="D15" s="285">
        <f>B15*C15</f>
        <v>48562.490400732</v>
      </c>
      <c r="E15" s="264">
        <v>9.7200000000000006</v>
      </c>
      <c r="F15" s="284">
        <v>1828.74</v>
      </c>
      <c r="G15" s="285">
        <f>E15*F15</f>
        <v>17775.352800000001</v>
      </c>
      <c r="H15" s="263">
        <f>D15+G15</f>
        <v>66337.843200731993</v>
      </c>
      <c r="I15" s="264">
        <v>6.3</v>
      </c>
      <c r="J15" s="265">
        <v>5092.01</v>
      </c>
      <c r="K15" s="285">
        <f>I15*J15</f>
        <v>32079.663</v>
      </c>
      <c r="L15" s="264">
        <v>160.63</v>
      </c>
      <c r="M15" s="265">
        <v>15.51</v>
      </c>
      <c r="N15" s="285">
        <f>L15*M15</f>
        <v>2491.3712999999998</v>
      </c>
      <c r="O15" s="258">
        <f>K15+N15</f>
        <v>34571.034299999999</v>
      </c>
      <c r="P15" s="264">
        <v>100.53</v>
      </c>
      <c r="Q15" s="288">
        <v>160.13999999999999</v>
      </c>
      <c r="R15" s="285">
        <f>P15*Q15</f>
        <v>16098.874199999998</v>
      </c>
      <c r="S15" s="264">
        <v>959.21</v>
      </c>
      <c r="T15" s="260">
        <v>38.088000000000001</v>
      </c>
      <c r="U15" s="285">
        <f>S15*T15</f>
        <v>36534.390480000002</v>
      </c>
      <c r="V15" s="264">
        <v>5.83</v>
      </c>
      <c r="W15" s="265">
        <v>306.36</v>
      </c>
      <c r="X15" s="285">
        <f>V15*W15</f>
        <v>1786.0788</v>
      </c>
      <c r="Y15" s="295">
        <f>R15+U15+X15</f>
        <v>54419.343480000003</v>
      </c>
      <c r="Z15" s="266">
        <f>H15+O15+Y15</f>
        <v>155328.220980732</v>
      </c>
    </row>
    <row r="16" spans="1:26" ht="15.75">
      <c r="A16" s="255" t="s">
        <v>369</v>
      </c>
      <c r="B16" s="264">
        <v>8.9600000000000009</v>
      </c>
      <c r="C16" s="284">
        <v>5627.16</v>
      </c>
      <c r="D16" s="285">
        <f>B16*C16</f>
        <v>50419.353600000002</v>
      </c>
      <c r="E16" s="264">
        <v>6.51</v>
      </c>
      <c r="F16" s="284">
        <v>1828.74</v>
      </c>
      <c r="G16" s="285">
        <f>E16*F16</f>
        <v>11905.097400000001</v>
      </c>
      <c r="H16" s="263">
        <f>D16+G16</f>
        <v>62324.451000000001</v>
      </c>
      <c r="I16" s="264">
        <v>4.72</v>
      </c>
      <c r="J16" s="265">
        <v>5092.01</v>
      </c>
      <c r="K16" s="285">
        <f>I16*J16</f>
        <v>24034.287199999999</v>
      </c>
      <c r="L16" s="264">
        <v>135.25</v>
      </c>
      <c r="M16" s="265">
        <v>15.51</v>
      </c>
      <c r="N16" s="285">
        <f>L16*M16</f>
        <v>2097.7275</v>
      </c>
      <c r="O16" s="258">
        <f>K16+N16</f>
        <v>26132.0147</v>
      </c>
      <c r="P16" s="264">
        <v>117.01</v>
      </c>
      <c r="Q16" s="288">
        <v>160.13999999999999</v>
      </c>
      <c r="R16" s="285">
        <f>P16*Q16</f>
        <v>18737.981400000001</v>
      </c>
      <c r="S16" s="264">
        <v>39.69</v>
      </c>
      <c r="T16" s="260">
        <v>38.088000000000001</v>
      </c>
      <c r="U16" s="285">
        <f>S16*T16</f>
        <v>1511.71272</v>
      </c>
      <c r="V16" s="264">
        <v>0</v>
      </c>
      <c r="W16" s="288">
        <v>0</v>
      </c>
      <c r="X16" s="261">
        <v>0</v>
      </c>
      <c r="Y16" s="295">
        <f>R16+U16+X16</f>
        <v>20249.69412</v>
      </c>
      <c r="Z16" s="266">
        <f>H16+O16+Y16</f>
        <v>108706.15982</v>
      </c>
    </row>
    <row r="17" spans="1:29" ht="16.5" customHeight="1">
      <c r="A17" s="255" t="s">
        <v>370</v>
      </c>
      <c r="B17" s="264">
        <v>25.27</v>
      </c>
      <c r="C17" s="284">
        <v>5627.16</v>
      </c>
      <c r="D17" s="285">
        <f>B17*C17</f>
        <v>142198.33319999999</v>
      </c>
      <c r="E17" s="264">
        <v>15.89</v>
      </c>
      <c r="F17" s="284">
        <v>1828.74</v>
      </c>
      <c r="G17" s="285">
        <f>E17*F17</f>
        <v>29058.678600000003</v>
      </c>
      <c r="H17" s="263">
        <f>D17+G17</f>
        <v>171257.01180000001</v>
      </c>
      <c r="I17" s="264">
        <v>21.49</v>
      </c>
      <c r="J17" s="265">
        <v>5092.01</v>
      </c>
      <c r="K17" s="285">
        <f>I17*J17</f>
        <v>109427.29489999999</v>
      </c>
      <c r="L17" s="264">
        <v>436.89</v>
      </c>
      <c r="M17" s="265">
        <v>15.51</v>
      </c>
      <c r="N17" s="285">
        <f>L17*M17</f>
        <v>6776.1638999999996</v>
      </c>
      <c r="O17" s="258">
        <f>K17+N17</f>
        <v>116203.45879999999</v>
      </c>
      <c r="P17" s="264">
        <v>37.14</v>
      </c>
      <c r="Q17" s="288">
        <v>160.13999999999999</v>
      </c>
      <c r="R17" s="285">
        <f>P17*Q17</f>
        <v>5947.5995999999996</v>
      </c>
      <c r="S17" s="264">
        <v>719.72</v>
      </c>
      <c r="T17" s="260">
        <v>38.088000000000001</v>
      </c>
      <c r="U17" s="285">
        <f>S17*T17</f>
        <v>27412.695360000002</v>
      </c>
      <c r="V17" s="264">
        <v>0.26240000000000002</v>
      </c>
      <c r="W17" s="265">
        <v>306.36</v>
      </c>
      <c r="X17" s="285">
        <f>V17*W17</f>
        <v>80.388864000000012</v>
      </c>
      <c r="Y17" s="295">
        <f>R17+U17+X17</f>
        <v>33440.683824</v>
      </c>
      <c r="Z17" s="266">
        <f>H17+O17+Y17</f>
        <v>320901.15442400001</v>
      </c>
    </row>
    <row r="18" spans="1:29" ht="37.5" customHeight="1">
      <c r="A18" s="255" t="s">
        <v>371</v>
      </c>
      <c r="B18" s="259">
        <f>B15+B16+B17</f>
        <v>42.8600177</v>
      </c>
      <c r="C18" s="284"/>
      <c r="D18" s="261">
        <f>D15+D16+D17</f>
        <v>241180.177200732</v>
      </c>
      <c r="E18" s="259">
        <v>32.130000000000003</v>
      </c>
      <c r="F18" s="260"/>
      <c r="G18" s="261">
        <f>G15+G16+G17</f>
        <v>58739.128800000006</v>
      </c>
      <c r="H18" s="258">
        <f>H15+H16+H17</f>
        <v>299919.306000732</v>
      </c>
      <c r="I18" s="259">
        <f>I15+I16+I17</f>
        <v>32.51</v>
      </c>
      <c r="J18" s="260"/>
      <c r="K18" s="261">
        <f>K15+K16+K17</f>
        <v>165541.2451</v>
      </c>
      <c r="L18" s="259">
        <f>L15+L16+L17</f>
        <v>732.77</v>
      </c>
      <c r="M18" s="260"/>
      <c r="N18" s="261">
        <f>N15+N16+N17</f>
        <v>11365.262699999999</v>
      </c>
      <c r="O18" s="258">
        <f>O15+O16+O17</f>
        <v>176906.50779999999</v>
      </c>
      <c r="P18" s="259">
        <f>P15+P16+P17</f>
        <v>254.68</v>
      </c>
      <c r="Q18" s="260"/>
      <c r="R18" s="261">
        <f>R15+R16+R17</f>
        <v>40784.455199999997</v>
      </c>
      <c r="S18" s="259">
        <f>S15+S16+S17</f>
        <v>1718.6200000000001</v>
      </c>
      <c r="T18" s="260"/>
      <c r="U18" s="261">
        <f>U15+U16+U17</f>
        <v>65458.79856000001</v>
      </c>
      <c r="V18" s="259">
        <f>V15+V16+V17</f>
        <v>6.0924000000000005</v>
      </c>
      <c r="W18" s="260"/>
      <c r="X18" s="261">
        <f>X15+X16+X17</f>
        <v>1866.467664</v>
      </c>
      <c r="Y18" s="258">
        <f>Y15+Y16+Y17</f>
        <v>108109.72142400002</v>
      </c>
      <c r="Z18" s="262">
        <f>Z15+Z16+Z17</f>
        <v>584935.53522473201</v>
      </c>
    </row>
    <row r="19" spans="1:29" ht="15.75">
      <c r="A19" s="255" t="s">
        <v>372</v>
      </c>
      <c r="B19" s="264">
        <v>44.96</v>
      </c>
      <c r="C19" s="284">
        <v>5627.16</v>
      </c>
      <c r="D19" s="285">
        <f>B19*C19</f>
        <v>252997.11360000001</v>
      </c>
      <c r="E19" s="264">
        <v>29.57</v>
      </c>
      <c r="F19" s="284">
        <v>1828.74</v>
      </c>
      <c r="G19" s="285">
        <f>E19*F19</f>
        <v>54075.841800000002</v>
      </c>
      <c r="H19" s="263">
        <f>D19+G19</f>
        <v>307072.95540000004</v>
      </c>
      <c r="I19" s="264">
        <v>78.010000000000005</v>
      </c>
      <c r="J19" s="265">
        <v>5092.01</v>
      </c>
      <c r="K19" s="285">
        <f>I19*J19</f>
        <v>397227.70010000002</v>
      </c>
      <c r="L19" s="264">
        <v>845.71</v>
      </c>
      <c r="M19" s="265">
        <v>15.51</v>
      </c>
      <c r="N19" s="285">
        <f>L19*M19</f>
        <v>13116.962100000001</v>
      </c>
      <c r="O19" s="258">
        <f>K19+N19</f>
        <v>410344.66220000002</v>
      </c>
      <c r="P19" s="264">
        <v>49.81</v>
      </c>
      <c r="Q19" s="288">
        <v>160.13999999999999</v>
      </c>
      <c r="R19" s="285">
        <f>P19*Q19</f>
        <v>7976.5733999999993</v>
      </c>
      <c r="S19" s="264">
        <v>939.43</v>
      </c>
      <c r="T19" s="260">
        <v>38.088000000000001</v>
      </c>
      <c r="U19" s="285">
        <f>S19*T19</f>
        <v>35781.009839999999</v>
      </c>
      <c r="V19" s="264">
        <v>5.83</v>
      </c>
      <c r="W19" s="265">
        <v>306.36</v>
      </c>
      <c r="X19" s="285">
        <f>V19*W19</f>
        <v>1786.0788</v>
      </c>
      <c r="Y19" s="295">
        <f>R19+U19+X19</f>
        <v>45543.662040000003</v>
      </c>
      <c r="Z19" s="266">
        <f>H19+O19+Y19</f>
        <v>762961.27963999996</v>
      </c>
    </row>
    <row r="20" spans="1:29" ht="15.75">
      <c r="A20" s="267" t="s">
        <v>373</v>
      </c>
      <c r="B20" s="264">
        <v>54.08</v>
      </c>
      <c r="C20" s="284">
        <v>5627.16</v>
      </c>
      <c r="D20" s="285">
        <f>B20*C20</f>
        <v>304316.81279999996</v>
      </c>
      <c r="E20" s="264">
        <v>35.22</v>
      </c>
      <c r="F20" s="284">
        <v>1828.74</v>
      </c>
      <c r="G20" s="285">
        <f>E20*F20</f>
        <v>64408.222799999996</v>
      </c>
      <c r="H20" s="263">
        <f>D20+G20</f>
        <v>368725.03559999994</v>
      </c>
      <c r="I20" s="264">
        <v>196.59</v>
      </c>
      <c r="J20" s="265">
        <v>5092.01</v>
      </c>
      <c r="K20" s="285">
        <f>I20*J20</f>
        <v>1001038.2459000001</v>
      </c>
      <c r="L20" s="264">
        <v>1017.87</v>
      </c>
      <c r="M20" s="265">
        <v>15.51</v>
      </c>
      <c r="N20" s="285">
        <f>L20*M20</f>
        <v>15787.163699999999</v>
      </c>
      <c r="O20" s="258">
        <f>K20+N20</f>
        <v>1016825.4096000001</v>
      </c>
      <c r="P20" s="264">
        <v>217.83</v>
      </c>
      <c r="Q20" s="288">
        <v>160.13999999999999</v>
      </c>
      <c r="R20" s="285">
        <f>P20*Q20</f>
        <v>34883.296199999997</v>
      </c>
      <c r="S20" s="264">
        <v>1263.1099999999999</v>
      </c>
      <c r="T20" s="260">
        <v>38.088000000000001</v>
      </c>
      <c r="U20" s="285">
        <f>S20*T20</f>
        <v>48109.333679999996</v>
      </c>
      <c r="V20" s="264">
        <v>12.824150943396226</v>
      </c>
      <c r="W20" s="265">
        <v>306.36</v>
      </c>
      <c r="X20" s="285">
        <f>V20*W20</f>
        <v>3928.8068830188681</v>
      </c>
      <c r="Y20" s="295">
        <f>R20+U20+X20</f>
        <v>86921.436763018864</v>
      </c>
      <c r="Z20" s="266">
        <f>H20+O20+Y20</f>
        <v>1472471.8819630188</v>
      </c>
    </row>
    <row r="21" spans="1:29" ht="15.75">
      <c r="A21" s="267" t="s">
        <v>374</v>
      </c>
      <c r="B21" s="264">
        <v>51.43</v>
      </c>
      <c r="C21" s="284">
        <v>5627.16</v>
      </c>
      <c r="D21" s="285">
        <f>B21*C21</f>
        <v>289404.83879999997</v>
      </c>
      <c r="E21" s="264">
        <v>45.26</v>
      </c>
      <c r="F21" s="284">
        <v>1828.74</v>
      </c>
      <c r="G21" s="285">
        <f>E21*F21</f>
        <v>82768.772400000002</v>
      </c>
      <c r="H21" s="263">
        <f>D21+G21</f>
        <v>372173.61119999998</v>
      </c>
      <c r="I21" s="264">
        <v>241.41</v>
      </c>
      <c r="J21" s="265">
        <v>5092.01</v>
      </c>
      <c r="K21" s="285">
        <f>I21*J21</f>
        <v>1229262.1341000001</v>
      </c>
      <c r="L21" s="264">
        <v>935.48</v>
      </c>
      <c r="M21" s="265">
        <v>15.51</v>
      </c>
      <c r="N21" s="285">
        <f>L21*M21</f>
        <v>14509.2948</v>
      </c>
      <c r="O21" s="258">
        <f>K21+N21</f>
        <v>1243771.4289000002</v>
      </c>
      <c r="P21" s="264">
        <v>240.63</v>
      </c>
      <c r="Q21" s="288">
        <v>160.13999999999999</v>
      </c>
      <c r="R21" s="285">
        <f>P21*Q21</f>
        <v>38534.488199999993</v>
      </c>
      <c r="S21" s="264">
        <v>797.47</v>
      </c>
      <c r="T21" s="260">
        <v>38.088000000000001</v>
      </c>
      <c r="U21" s="285">
        <f>S21*T21</f>
        <v>30374.037360000002</v>
      </c>
      <c r="V21" s="264">
        <v>5.83</v>
      </c>
      <c r="W21" s="265">
        <v>306.36</v>
      </c>
      <c r="X21" s="285">
        <f>V21*W21</f>
        <v>1786.0788</v>
      </c>
      <c r="Y21" s="295">
        <f>R21+U21+X21</f>
        <v>70694.604359999998</v>
      </c>
      <c r="Z21" s="266">
        <f>H21+O21+Y21</f>
        <v>1686639.6444600001</v>
      </c>
    </row>
    <row r="22" spans="1:29" ht="31.5" customHeight="1" thickBot="1">
      <c r="A22" s="267" t="s">
        <v>375</v>
      </c>
      <c r="B22" s="268">
        <f>B19+B20+B21</f>
        <v>150.47</v>
      </c>
      <c r="C22" s="269"/>
      <c r="D22" s="270">
        <f>D19+D20+D21</f>
        <v>846718.76520000002</v>
      </c>
      <c r="E22" s="268">
        <f>E19+E20+E21</f>
        <v>110.04999999999998</v>
      </c>
      <c r="F22" s="269"/>
      <c r="G22" s="270">
        <f>G19+G20+G21</f>
        <v>201252.837</v>
      </c>
      <c r="H22" s="258">
        <f>H19+H20+H21</f>
        <v>1047971.6021999998</v>
      </c>
      <c r="I22" s="268">
        <f>I19+I20+I21</f>
        <v>516.01</v>
      </c>
      <c r="J22" s="269"/>
      <c r="K22" s="270">
        <f>K19+K20+K21</f>
        <v>2627528.0800999999</v>
      </c>
      <c r="L22" s="268">
        <f>L19+L20+L21</f>
        <v>2799.06</v>
      </c>
      <c r="M22" s="269"/>
      <c r="N22" s="270">
        <f>N19+N20+N21</f>
        <v>43413.420599999998</v>
      </c>
      <c r="O22" s="271">
        <f>O19+O20+O21</f>
        <v>2670941.5007000002</v>
      </c>
      <c r="P22" s="268">
        <f>P19+P20+P21</f>
        <v>508.27</v>
      </c>
      <c r="Q22" s="269"/>
      <c r="R22" s="270">
        <f>R19+R20+R21</f>
        <v>81394.357799999998</v>
      </c>
      <c r="S22" s="268">
        <f>S19+S20+S21</f>
        <v>3000.01</v>
      </c>
      <c r="T22" s="269"/>
      <c r="U22" s="270">
        <f>U19+U20+U21</f>
        <v>114264.38088</v>
      </c>
      <c r="V22" s="268">
        <f>V19+V20+V21</f>
        <v>24.484150943396223</v>
      </c>
      <c r="W22" s="269"/>
      <c r="X22" s="270">
        <f>X19+X20+X21</f>
        <v>7500.9644830188681</v>
      </c>
      <c r="Y22" s="271">
        <f>Y19+Y20+Y21</f>
        <v>203159.70316301886</v>
      </c>
      <c r="Z22" s="272">
        <f>Z19+Z20+Z21+0.01</f>
        <v>3922072.8160630185</v>
      </c>
    </row>
    <row r="23" spans="1:29" ht="16.5" thickBot="1">
      <c r="A23" s="267" t="s">
        <v>20</v>
      </c>
      <c r="B23" s="273">
        <f>B22+B18+B14+B10</f>
        <v>481.72001769999997</v>
      </c>
      <c r="C23" s="273"/>
      <c r="D23" s="273">
        <f>D22+D18+D14+D10</f>
        <v>2631967.8414007323</v>
      </c>
      <c r="E23" s="273">
        <f>E22+E18+E14+E10</f>
        <v>252.06</v>
      </c>
      <c r="F23" s="273"/>
      <c r="G23" s="273">
        <f>G22+G18+G14+G10</f>
        <v>451183.16580000002</v>
      </c>
      <c r="H23" s="273">
        <f>H22+H18+H14+H10</f>
        <v>3083151.0072007319</v>
      </c>
      <c r="I23" s="273">
        <f>I22+I18+I14+I10</f>
        <v>1541.21</v>
      </c>
      <c r="J23" s="273"/>
      <c r="K23" s="273">
        <f>K22+K18+K14+K10</f>
        <v>7602572.959999999</v>
      </c>
      <c r="L23" s="273">
        <f>L22+L18+L14+L10</f>
        <v>8681.6200000000008</v>
      </c>
      <c r="M23" s="273"/>
      <c r="N23" s="273">
        <f>N22+N18+N14+N10</f>
        <v>130789.5837</v>
      </c>
      <c r="O23" s="273">
        <f>O22+O18+O14+O10</f>
        <v>7733362.5437000003</v>
      </c>
      <c r="P23" s="273">
        <v>1337.21</v>
      </c>
      <c r="Q23" s="273"/>
      <c r="R23" s="273">
        <f>R22+R18+R14+R10</f>
        <v>209680.33290000001</v>
      </c>
      <c r="S23" s="273">
        <f>S22+S18+S14+S10</f>
        <v>12293.99</v>
      </c>
      <c r="T23" s="273"/>
      <c r="U23" s="273">
        <f>U22+U18+U14+U10</f>
        <v>454254.22584000003</v>
      </c>
      <c r="V23" s="273">
        <f>V22+V18+V14+V10</f>
        <v>60.326550943396228</v>
      </c>
      <c r="W23" s="273"/>
      <c r="X23" s="273">
        <f>X22+X18+X14+X10</f>
        <v>18036.642147018869</v>
      </c>
      <c r="Y23" s="273">
        <f>Y22+Y18+Y14+Y10</f>
        <v>681971.20088701893</v>
      </c>
      <c r="Z23" s="273">
        <f>Z22+Z18+Z14+Z10</f>
        <v>11498484.76178775</v>
      </c>
    </row>
    <row r="24" spans="1:29" ht="15.75" customHeight="1">
      <c r="A24" s="276"/>
      <c r="B24" s="274"/>
      <c r="C24" s="296"/>
      <c r="G24" s="426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274"/>
    </row>
    <row r="25" spans="1:29" ht="15.75" customHeight="1">
      <c r="A25" s="276"/>
      <c r="B25" s="274"/>
      <c r="C25" s="296"/>
      <c r="G25" s="29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4"/>
    </row>
    <row r="26" spans="1:29">
      <c r="X26" s="433"/>
      <c r="Y26" s="433"/>
      <c r="Z26" s="433"/>
      <c r="AB26" s="274">
        <f>Z23-AB23</f>
        <v>11498484.76178775</v>
      </c>
    </row>
    <row r="27" spans="1:29" ht="15.75">
      <c r="B27" s="298" t="s">
        <v>380</v>
      </c>
      <c r="C27" s="299"/>
      <c r="D27" s="300"/>
      <c r="E27" s="299"/>
      <c r="F27" s="431"/>
      <c r="G27" s="431"/>
      <c r="H27" s="278"/>
      <c r="I27" s="279"/>
      <c r="J27" s="279"/>
      <c r="K27" s="280"/>
      <c r="L27" s="280"/>
      <c r="M27" s="280"/>
      <c r="N27" s="280"/>
      <c r="O27" s="430" t="s">
        <v>381</v>
      </c>
      <c r="P27" s="430"/>
      <c r="Q27" s="430"/>
      <c r="R27" s="280"/>
      <c r="X27" s="433"/>
      <c r="Y27" s="433"/>
      <c r="Z27" s="433"/>
    </row>
    <row r="28" spans="1:29" ht="15.75" customHeight="1">
      <c r="B28" s="299"/>
      <c r="C28" s="299"/>
      <c r="D28" s="278"/>
      <c r="E28" s="299"/>
      <c r="F28" s="431"/>
      <c r="G28" s="431"/>
      <c r="H28" s="281"/>
      <c r="I28" s="432" t="s">
        <v>382</v>
      </c>
      <c r="J28" s="432"/>
      <c r="K28" s="282"/>
      <c r="L28" s="282"/>
      <c r="M28" s="282"/>
      <c r="N28" s="282"/>
      <c r="O28" s="432" t="s">
        <v>383</v>
      </c>
      <c r="P28" s="432"/>
      <c r="Q28" s="432"/>
      <c r="R28" s="280"/>
      <c r="X28" s="433"/>
      <c r="Y28" s="433"/>
      <c r="Z28" s="433"/>
      <c r="AB28" s="274"/>
    </row>
    <row r="29" spans="1:29" ht="30" customHeight="1">
      <c r="B29" s="428" t="s">
        <v>384</v>
      </c>
      <c r="C29" s="428"/>
      <c r="D29" s="428"/>
      <c r="E29" s="299"/>
      <c r="F29" s="300"/>
      <c r="G29" s="278"/>
      <c r="H29" s="278"/>
      <c r="I29" s="429"/>
      <c r="J29" s="429"/>
      <c r="K29" s="282"/>
      <c r="L29" s="282"/>
      <c r="M29" s="282"/>
      <c r="N29" s="282"/>
      <c r="O29" s="430" t="s">
        <v>385</v>
      </c>
      <c r="P29" s="430"/>
      <c r="Q29" s="430"/>
      <c r="R29" s="280"/>
      <c r="X29" s="433"/>
      <c r="Y29" s="433"/>
      <c r="Z29" s="433"/>
    </row>
    <row r="30" spans="1:29" ht="15.75" customHeight="1">
      <c r="B30" s="299"/>
      <c r="C30" s="299"/>
      <c r="D30" s="278"/>
      <c r="E30" s="299"/>
      <c r="F30" s="431"/>
      <c r="G30" s="431"/>
      <c r="H30" s="281"/>
      <c r="I30" s="432" t="s">
        <v>382</v>
      </c>
      <c r="J30" s="432"/>
      <c r="K30" s="282"/>
      <c r="L30" s="282"/>
      <c r="M30" s="282"/>
      <c r="N30" s="282"/>
      <c r="O30" s="432" t="s">
        <v>383</v>
      </c>
      <c r="P30" s="432"/>
      <c r="Q30" s="432"/>
      <c r="R30" s="280"/>
      <c r="AC30" s="274"/>
    </row>
  </sheetData>
  <mergeCells count="30">
    <mergeCell ref="F30:G30"/>
    <mergeCell ref="I30:J30"/>
    <mergeCell ref="O30:Q30"/>
    <mergeCell ref="X26:Z29"/>
    <mergeCell ref="B29:D29"/>
    <mergeCell ref="I29:J29"/>
    <mergeCell ref="O29:Q29"/>
    <mergeCell ref="F27:G27"/>
    <mergeCell ref="O27:Q27"/>
    <mergeCell ref="F28:G28"/>
    <mergeCell ref="I28:J28"/>
    <mergeCell ref="O28:Q28"/>
    <mergeCell ref="V4:X4"/>
    <mergeCell ref="O3:O5"/>
    <mergeCell ref="P3:R4"/>
    <mergeCell ref="S3:X3"/>
    <mergeCell ref="Y3:Y5"/>
    <mergeCell ref="G24:Y24"/>
    <mergeCell ref="I4:K4"/>
    <mergeCell ref="L4:N4"/>
    <mergeCell ref="A1:Z1"/>
    <mergeCell ref="A2:Z2"/>
    <mergeCell ref="A3:A5"/>
    <mergeCell ref="B3:G3"/>
    <mergeCell ref="H3:H5"/>
    <mergeCell ref="I3:N3"/>
    <mergeCell ref="Z3:Z5"/>
    <mergeCell ref="B4:D4"/>
    <mergeCell ref="E4:G4"/>
    <mergeCell ref="S4:U4"/>
  </mergeCells>
  <phoneticPr fontId="1" type="noConversion"/>
  <pageMargins left="0.39370078740157483" right="0" top="0.15748031496062992" bottom="0.15748031496062992" header="0.15748031496062992" footer="0.31496062992125984"/>
  <pageSetup paperSize="9" scale="51" fitToHeight="4" orientation="landscape" horizontalDpi="180" verticalDpi="180" r:id="rId1"/>
  <headerFooter alignWithMargins="0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Расчет сводный</vt:lpstr>
      <vt:lpstr>Приложение 1</vt:lpstr>
      <vt:lpstr>1111</vt:lpstr>
      <vt:lpstr>Расходные материалы</vt:lpstr>
      <vt:lpstr>Приложение 3</vt:lpstr>
      <vt:lpstr>Приложение 4</vt:lpstr>
      <vt:lpstr>зар.плата</vt:lpstr>
      <vt:lpstr>223</vt:lpstr>
      <vt:lpstr>223 (План на 2019 год)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2019-01-10T03:04:36Z</cp:lastPrinted>
  <dcterms:created xsi:type="dcterms:W3CDTF">2006-09-16T00:00:00Z</dcterms:created>
  <dcterms:modified xsi:type="dcterms:W3CDTF">2019-01-10T03:09:36Z</dcterms:modified>
</cp:coreProperties>
</file>